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5" windowWidth="15180" windowHeight="11460" tabRatio="909" firstSheet="18" activeTab="28"/>
  </bookViews>
  <sheets>
    <sheet name="потери !" sheetId="1" r:id="rId1"/>
    <sheet name="потери 2015" sheetId="2" r:id="rId2"/>
    <sheet name="Баланс" sheetId="3" r:id="rId3"/>
    <sheet name="Баланс 2015" sheetId="4" r:id="rId4"/>
    <sheet name="мощностьТ3" sheetId="5" r:id="rId5"/>
    <sheet name="пол.отпуск" sheetId="6" r:id="rId6"/>
    <sheet name="пол.отпуск (2015)" sheetId="7" r:id="rId7"/>
    <sheet name="баланс мощности РЭК !" sheetId="8" r:id="rId8"/>
    <sheet name="баланс мощности РЭК ! (2015)" sheetId="9" r:id="rId9"/>
    <sheet name="Структура пол.отпуска П 1,6 !" sheetId="10" r:id="rId10"/>
    <sheet name="Стр-ра пол.отпуска П 1,6 (2015)" sheetId="11" r:id="rId11"/>
    <sheet name="Баланс электроэнергии" sheetId="12" r:id="rId12"/>
    <sheet name="Баланс электроэнергии 2015" sheetId="13" r:id="rId13"/>
    <sheet name="Смета !" sheetId="14" r:id="rId14"/>
    <sheet name="кальк !" sheetId="15" r:id="rId15"/>
    <sheet name="каль. 2013" sheetId="16" r:id="rId16"/>
    <sheet name="оплата труда1вариант !" sheetId="17" r:id="rId17"/>
    <sheet name="опл.труда факт 2015" sheetId="18" r:id="rId18"/>
    <sheet name="аммортизация" sheetId="19" r:id="rId19"/>
    <sheet name="кап.вл. !" sheetId="20" r:id="rId20"/>
    <sheet name="20.3 !" sheetId="21" r:id="rId21"/>
    <sheet name="прибыль !" sheetId="22" r:id="rId22"/>
    <sheet name="1.24 !" sheetId="23" r:id="rId23"/>
    <sheet name="1.24 2015 год" sheetId="24" r:id="rId24"/>
    <sheet name="1.25 !" sheetId="25" r:id="rId25"/>
    <sheet name="1.25 2015 го" sheetId="26" r:id="rId26"/>
    <sheet name="подконтрольные расходы" sheetId="27" r:id="rId27"/>
    <sheet name="неподконтрольные" sheetId="28" r:id="rId28"/>
    <sheet name="валовая выручка" sheetId="29" r:id="rId29"/>
  </sheets>
  <externalReferences>
    <externalReference r:id="rId32"/>
  </externalReferences>
  <definedNames>
    <definedName name="БазовыйПериод">'[1]Заголовок'!$B$15</definedName>
    <definedName name="ПериодРегулирования">'[1]Заголовок'!$B$14</definedName>
  </definedNames>
  <calcPr fullCalcOnLoad="1" refMode="R1C1"/>
</workbook>
</file>

<file path=xl/sharedStrings.xml><?xml version="1.0" encoding="utf-8"?>
<sst xmlns="http://schemas.openxmlformats.org/spreadsheetml/2006/main" count="2057" uniqueCount="653">
  <si>
    <t>Итого по денежным выплатам</t>
  </si>
  <si>
    <t xml:space="preserve">3. </t>
  </si>
  <si>
    <t>руб/МВтч</t>
  </si>
  <si>
    <t xml:space="preserve">2. </t>
  </si>
  <si>
    <t>Источник финансирования</t>
  </si>
  <si>
    <t>Справка о финансировании и освоении капитальных вложений в</t>
  </si>
  <si>
    <t xml:space="preserve"> электросетевое строительство (передача электроэнергии) по </t>
  </si>
  <si>
    <r>
      <t xml:space="preserve">Плата за услуги на содержание электрических сетей по диапазонам напряжения в расчете на 1 МВтч согласно формулам </t>
    </r>
    <r>
      <rPr>
        <sz val="10"/>
        <rFont val="Times New Roman"/>
        <family val="1"/>
      </rPr>
      <t>(34)-(36)</t>
    </r>
  </si>
  <si>
    <t xml:space="preserve">Ставка за электроэнергию тарифа покупки </t>
  </si>
  <si>
    <t>Расходы на компенсацию потерь</t>
  </si>
  <si>
    <t>4.4.</t>
  </si>
  <si>
    <t xml:space="preserve">Потери электрической энергии </t>
  </si>
  <si>
    <t>Полезный отпуск электрической энергии</t>
  </si>
  <si>
    <t>Отпуск электрической энергии в сеть с учетом величины сальдо-перетока электроэнергии</t>
  </si>
  <si>
    <t>Ставка на оплату технологического расхода (потерь ) электрической энергии на ее передачу по сетям</t>
  </si>
  <si>
    <t xml:space="preserve">Прибыль на социальное развитие </t>
  </si>
  <si>
    <t>Прибыль на поощрение</t>
  </si>
  <si>
    <t>Прибыль на прочие цели</t>
  </si>
  <si>
    <t>4.2.1.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</si>
  <si>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</si>
  <si>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</si>
  <si>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тыс.кВт. </t>
  </si>
  <si>
    <t>по   передаче  электроэнергии</t>
  </si>
  <si>
    <t xml:space="preserve">Доля потребления на разных диапазонах напряжений, % </t>
  </si>
  <si>
    <t>Число часов использо-вания, час</t>
  </si>
  <si>
    <t xml:space="preserve">Расчёт технологического расхода электрической энергии (потерь) в электрических сетях  </t>
  </si>
  <si>
    <t>Сырье, основные материалы</t>
  </si>
  <si>
    <t>Непроизводственные расходы (налоги и другие обязательные платежи и сборы)</t>
  </si>
  <si>
    <t>Непроизводственные расходы (налоги и другие обязательные платежи и сборы) всего, в том числе:</t>
  </si>
  <si>
    <t xml:space="preserve">  - на непроизводственное развитие</t>
  </si>
  <si>
    <t>Федерального бюджета</t>
  </si>
  <si>
    <t xml:space="preserve">Регионального (республиканского, краевого, областного) бюждета </t>
  </si>
  <si>
    <t>Бюджетные потребители</t>
  </si>
  <si>
    <t>Население</t>
  </si>
  <si>
    <t xml:space="preserve">Итого </t>
  </si>
  <si>
    <t>Наименование строек</t>
  </si>
  <si>
    <t>6.3.</t>
  </si>
  <si>
    <t>Полезный отпуск электроэнергии,  млн.кВт.ч.</t>
  </si>
  <si>
    <t>Численность</t>
  </si>
  <si>
    <t>чел.</t>
  </si>
  <si>
    <t>5.2.</t>
  </si>
  <si>
    <t>Другие затраты, относимые на себестоимость продукции,всего</t>
  </si>
  <si>
    <t>6.1.</t>
  </si>
  <si>
    <t>6.2.</t>
  </si>
  <si>
    <t>1.4.</t>
  </si>
  <si>
    <t>1.5.</t>
  </si>
  <si>
    <t/>
  </si>
  <si>
    <t>Расчет</t>
  </si>
  <si>
    <t>Единицы измерения</t>
  </si>
  <si>
    <t>Вспомогательные материалы</t>
  </si>
  <si>
    <t>Топливо на технологические цели</t>
  </si>
  <si>
    <t>Затраты на оплату труда</t>
  </si>
  <si>
    <t>Амортизация основных средств</t>
  </si>
  <si>
    <t>4.1.</t>
  </si>
  <si>
    <t>4.2.</t>
  </si>
  <si>
    <t>4.3.</t>
  </si>
  <si>
    <t>5.3.</t>
  </si>
  <si>
    <t>то же в %</t>
  </si>
  <si>
    <t>в том числе:</t>
  </si>
  <si>
    <t>Показатели</t>
  </si>
  <si>
    <t>Наименование показателя</t>
  </si>
  <si>
    <t>Отчисления на социальные нужды</t>
  </si>
  <si>
    <t>Плата за предельно допустимые выбросы (сбросы)</t>
  </si>
  <si>
    <t>Налог на землю</t>
  </si>
  <si>
    <t>в т.ч.</t>
  </si>
  <si>
    <t>Арендная плата</t>
  </si>
  <si>
    <t>Наименование</t>
  </si>
  <si>
    <t xml:space="preserve">    в том числе:</t>
  </si>
  <si>
    <t xml:space="preserve">  - на производственное и научно-техническое</t>
  </si>
  <si>
    <t xml:space="preserve">    развитие</t>
  </si>
  <si>
    <t xml:space="preserve">    из средств - всего</t>
  </si>
  <si>
    <t xml:space="preserve">    восстановление основных фондов (100 %)</t>
  </si>
  <si>
    <t xml:space="preserve">    бумаг</t>
  </si>
  <si>
    <t xml:space="preserve">  - капитальные вложения</t>
  </si>
  <si>
    <t xml:space="preserve"> - на прибыль</t>
  </si>
  <si>
    <t xml:space="preserve"> - % за пользование кредитом</t>
  </si>
  <si>
    <t xml:space="preserve"> - услуги банка</t>
  </si>
  <si>
    <t xml:space="preserve"> - на имущество</t>
  </si>
  <si>
    <t xml:space="preserve"> - плата за выбросы загрязняющих веществ</t>
  </si>
  <si>
    <t>Калькуляционные статьи затрат</t>
  </si>
  <si>
    <t>Основная оплата труда производственных рабочих</t>
  </si>
  <si>
    <t>Дополнительная оплата труда производственных рабочих</t>
  </si>
  <si>
    <t>Отчисления на соц. нужды с оплаты производственных рабочих</t>
  </si>
  <si>
    <t>Расходы по содержание и эксплуатации оборудования      в том числе :</t>
  </si>
  <si>
    <t>амортизация производственного оборудования</t>
  </si>
  <si>
    <t>отчисления в ремонтный фонд</t>
  </si>
  <si>
    <t>другие расходы по содержанию и эксплуатации оборудования</t>
  </si>
  <si>
    <t>Расходы по подготовке и освоению производства (пусковые работы)</t>
  </si>
  <si>
    <t>Цеховые расходы</t>
  </si>
  <si>
    <t xml:space="preserve"> - налог на землю</t>
  </si>
  <si>
    <t>Другие затраты, относимые на себестоимость продукции всего, в том числе:</t>
  </si>
  <si>
    <t>2.1.</t>
  </si>
  <si>
    <t>2.2.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</si>
  <si>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</si>
  <si>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</si>
  <si>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</si>
  <si>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</si>
  <si>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</si>
  <si>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</si>
  <si>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</si>
  <si>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</si>
  <si>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</si>
  <si>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</si>
  <si>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</si>
  <si>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</si>
  <si>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</si>
  <si>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тыс. руб.</t>
  </si>
  <si>
    <t>тыс.руб.</t>
  </si>
  <si>
    <t>Всего</t>
  </si>
  <si>
    <t>1.1.</t>
  </si>
  <si>
    <t>1.2.</t>
  </si>
  <si>
    <t>5.1.</t>
  </si>
  <si>
    <t>1.3.</t>
  </si>
  <si>
    <t>2.3.</t>
  </si>
  <si>
    <t>3.1.</t>
  </si>
  <si>
    <t>3.2.</t>
  </si>
  <si>
    <t>3.3.</t>
  </si>
  <si>
    <t>руб/тыс.кВтч</t>
  </si>
  <si>
    <t>2.4.</t>
  </si>
  <si>
    <t>п.п.</t>
  </si>
  <si>
    <t>2.5.</t>
  </si>
  <si>
    <t>2.6.</t>
  </si>
  <si>
    <t>2.7.</t>
  </si>
  <si>
    <t>2.8.</t>
  </si>
  <si>
    <t>2.9.</t>
  </si>
  <si>
    <t>2.10.</t>
  </si>
  <si>
    <t>Объем капитальных вложений - всего</t>
  </si>
  <si>
    <t>Финансирование капитальных вложений</t>
  </si>
  <si>
    <t>Амортизационных отчислений на полное</t>
  </si>
  <si>
    <t>Неиспользованных средств на начало года</t>
  </si>
  <si>
    <t>2.2.1.</t>
  </si>
  <si>
    <t>2.2.2.</t>
  </si>
  <si>
    <t xml:space="preserve"> Прибыль от реализации услуг по передаче электрической энергии</t>
  </si>
  <si>
    <t>Плата за услуги на содержание электрических сетей по диапазонам напряжения в расчете на 1 МВт согласно формулам (31)-(33)</t>
  </si>
  <si>
    <t>Республиканского бюджета</t>
  </si>
  <si>
    <t xml:space="preserve">Прочих </t>
  </si>
  <si>
    <t>Средства, полученные от реализации ценных</t>
  </si>
  <si>
    <t>Кредитные средства</t>
  </si>
  <si>
    <t>Итого по пп. 2.1. - 2.8.</t>
  </si>
  <si>
    <t>Прибыль (п. 1 - п. 2.9.):</t>
  </si>
  <si>
    <t>Прибыль на развитие производства</t>
  </si>
  <si>
    <t>Дивиденды по акциям</t>
  </si>
  <si>
    <t>Налоги, сборы, платежи - всего</t>
  </si>
  <si>
    <t>Прибыль, облагаемая налогом</t>
  </si>
  <si>
    <t>Итого</t>
  </si>
  <si>
    <t>7.1.</t>
  </si>
  <si>
    <t>7.2.</t>
  </si>
  <si>
    <t>7.3.</t>
  </si>
  <si>
    <t>Технические потери</t>
  </si>
  <si>
    <t>№</t>
  </si>
  <si>
    <t>Ед.изм.</t>
  </si>
  <si>
    <t>Суммарная мощность трансформаторов</t>
  </si>
  <si>
    <t>МВА</t>
  </si>
  <si>
    <t>кВт/ МВА</t>
  </si>
  <si>
    <t>млн. кВтч</t>
  </si>
  <si>
    <t>тыс.кВтч в год/шт.</t>
  </si>
  <si>
    <t>шт.</t>
  </si>
  <si>
    <t>I.</t>
  </si>
  <si>
    <t>1.4.1.</t>
  </si>
  <si>
    <t>1.4.2.</t>
  </si>
  <si>
    <t>1.5.1.</t>
  </si>
  <si>
    <t xml:space="preserve">млн. кВтч в год/км </t>
  </si>
  <si>
    <t>Протяженность линий</t>
  </si>
  <si>
    <t>км</t>
  </si>
  <si>
    <t>1.6.</t>
  </si>
  <si>
    <t xml:space="preserve">Отпуск электроэнергии в сеть всего </t>
  </si>
  <si>
    <t>Структура полезного отпуска электрической энергии (мощности) по группам потребителей</t>
  </si>
  <si>
    <t>В течение базового периода</t>
  </si>
  <si>
    <t>%</t>
  </si>
  <si>
    <t xml:space="preserve">Протяженность линий 0,4 кВ </t>
  </si>
  <si>
    <t>Потери электроэнергии в сети СН</t>
  </si>
  <si>
    <t xml:space="preserve">Отпуск эл.энергии в сеть ВН, ВСЕГО </t>
  </si>
  <si>
    <t>Потери электроэнергии в сети ВН</t>
  </si>
  <si>
    <t>Отпуск из сети ВН</t>
  </si>
  <si>
    <t>Потребителям сети ВН</t>
  </si>
  <si>
    <t>В сеть СН</t>
  </si>
  <si>
    <t>Отпуск из сети СН</t>
  </si>
  <si>
    <t>Потребителям сети СН</t>
  </si>
  <si>
    <t>В сеть НН</t>
  </si>
  <si>
    <t>Потери электроэнергии в сети НН</t>
  </si>
  <si>
    <t>Отпуск из сети НН</t>
  </si>
  <si>
    <t>Потребителям сети НН</t>
  </si>
  <si>
    <t>Средства на страхование</t>
  </si>
  <si>
    <t xml:space="preserve">Удельные расходы, руб./тыс.кВт.ч                                    </t>
  </si>
  <si>
    <t>7.4.</t>
  </si>
  <si>
    <t>Дефлятор по заработной плате</t>
  </si>
  <si>
    <t>Средняя ступень оплаты</t>
  </si>
  <si>
    <t>Среднемесячная тарифная ставка ППП</t>
  </si>
  <si>
    <t>процент выплаты</t>
  </si>
  <si>
    <t>сумма выплат</t>
  </si>
  <si>
    <t>Вознаграждение за выслугу лет</t>
  </si>
  <si>
    <t>Выплаты по итогам года</t>
  </si>
  <si>
    <t>2.11.</t>
  </si>
  <si>
    <t>Выплаты по районному коэффициенту и северные надбавки</t>
  </si>
  <si>
    <t>2.11.1.</t>
  </si>
  <si>
    <t>2.11.2.</t>
  </si>
  <si>
    <t>2.12.</t>
  </si>
  <si>
    <t>4.5.</t>
  </si>
  <si>
    <t>Итого средства на потребление</t>
  </si>
  <si>
    <t>Работы и услуги производственного  характера</t>
  </si>
  <si>
    <t>Прочие затраты,  всего , в том числе:</t>
  </si>
  <si>
    <t>Итого расходов</t>
  </si>
  <si>
    <t>Таблица П1.20.3</t>
  </si>
  <si>
    <t>3.2.1.</t>
  </si>
  <si>
    <t>3.2.2.</t>
  </si>
  <si>
    <t>тыс.кВт.</t>
  </si>
  <si>
    <t>в сети ВН</t>
  </si>
  <si>
    <t>в сети НН</t>
  </si>
  <si>
    <t xml:space="preserve">Всего </t>
  </si>
  <si>
    <t>Энергия на хозяйственные нужды</t>
  </si>
  <si>
    <t>9.1.</t>
  </si>
  <si>
    <t>9.2.</t>
  </si>
  <si>
    <t>руб./МВт.ч</t>
  </si>
  <si>
    <t>9.3.</t>
  </si>
  <si>
    <t>9.4.</t>
  </si>
  <si>
    <t>2.7.1.</t>
  </si>
  <si>
    <t>2.7.2.</t>
  </si>
  <si>
    <t>руб.</t>
  </si>
  <si>
    <t>Текущее премирование</t>
  </si>
  <si>
    <t>2.8.1.</t>
  </si>
  <si>
    <t>2.8.2.</t>
  </si>
  <si>
    <t>2.9.1.</t>
  </si>
  <si>
    <t>2.9.2.</t>
  </si>
  <si>
    <t>2.10.1.</t>
  </si>
  <si>
    <t>2.10.2.</t>
  </si>
  <si>
    <t>Льготный проезд к месту отдыха</t>
  </si>
  <si>
    <t>По постановлению от 03.11.94 г. №1206</t>
  </si>
  <si>
    <t>Расчет средств на оплату труда непромышленного персонала (включенного в балансовую прибыль)</t>
  </si>
  <si>
    <t>Итого средства на оплату труда непромышленного персонала</t>
  </si>
  <si>
    <t>Расчет по денежным выплатам</t>
  </si>
  <si>
    <t>Среднемесячная оплата труда на 1 работника</t>
  </si>
  <si>
    <t>Среднемесячный доход на 1 работника</t>
  </si>
  <si>
    <t xml:space="preserve"> - сети ВН</t>
  </si>
  <si>
    <t xml:space="preserve"> - сети СН</t>
  </si>
  <si>
    <t xml:space="preserve"> - сети НН</t>
  </si>
  <si>
    <t>млн.кВтч.</t>
  </si>
  <si>
    <t>Освоено фактически</t>
  </si>
  <si>
    <t>Профинан-сировано</t>
  </si>
  <si>
    <t>ВН</t>
  </si>
  <si>
    <t>СН</t>
  </si>
  <si>
    <t>НН</t>
  </si>
  <si>
    <t>Необходимая валовая выручка, отнесенная на передачу электрической энергии (п.1 + п.2)</t>
  </si>
  <si>
    <t>Рентабельность (п.2 / п.1 * 100%)</t>
  </si>
  <si>
    <t xml:space="preserve">Численность ППП </t>
  </si>
  <si>
    <t>Таблица № П1.3.</t>
  </si>
  <si>
    <t>СН-1</t>
  </si>
  <si>
    <t>СН-2</t>
  </si>
  <si>
    <t>Потери холостого хода в трансформаторах (ахбхв)</t>
  </si>
  <si>
    <t>а</t>
  </si>
  <si>
    <t>Норматив потерь*</t>
  </si>
  <si>
    <t>б</t>
  </si>
  <si>
    <t>в</t>
  </si>
  <si>
    <t>Продолжительность периода</t>
  </si>
  <si>
    <t>час</t>
  </si>
  <si>
    <t>Потери в БСК и СТК (ахб)</t>
  </si>
  <si>
    <t>Количество БСК и СТК</t>
  </si>
  <si>
    <t>Потери в шунтирующих реакторах (ахб)</t>
  </si>
  <si>
    <t>Количество реакторов</t>
  </si>
  <si>
    <t>Потери в СК и генераторах, работающих в режиме СК, всего</t>
  </si>
  <si>
    <r>
      <t>Потери в СК номинальной мощность</t>
    </r>
    <r>
      <rPr>
        <u val="single"/>
        <sz val="11"/>
        <rFont val="Times New Roman Cyr"/>
        <family val="1"/>
      </rPr>
      <t xml:space="preserve"> 0 </t>
    </r>
    <r>
      <rPr>
        <sz val="11"/>
        <rFont val="Times New Roman CYR"/>
        <family val="1"/>
      </rPr>
      <t>Мвар (ахб)</t>
    </r>
  </si>
  <si>
    <t>Количество СК</t>
  </si>
  <si>
    <r>
      <t>Потери в СК номинальной мощностью</t>
    </r>
    <r>
      <rPr>
        <u val="single"/>
        <sz val="11"/>
        <rFont val="Times New Roman Cyr"/>
        <family val="1"/>
      </rPr>
      <t xml:space="preserve"> 0 </t>
    </r>
    <r>
      <rPr>
        <sz val="11"/>
        <rFont val="Times New Roman CYR"/>
        <family val="1"/>
      </rPr>
      <t>вар (ахб)</t>
    </r>
  </si>
  <si>
    <t>1.4.3.</t>
  </si>
  <si>
    <t>…………</t>
  </si>
  <si>
    <r>
      <t xml:space="preserve">Потери на корону в линиях напряжения </t>
    </r>
    <r>
      <rPr>
        <u val="single"/>
        <sz val="11"/>
        <rFont val="Times New Roman Cyr"/>
        <family val="1"/>
      </rPr>
      <t xml:space="preserve">220 </t>
    </r>
    <r>
      <rPr>
        <sz val="11"/>
        <rFont val="Times New Roman CYR"/>
        <family val="1"/>
      </rPr>
      <t>кВ (ахб)</t>
    </r>
  </si>
  <si>
    <t>1.5.2.</t>
  </si>
  <si>
    <t>……..</t>
  </si>
  <si>
    <t>Нагрузочные потери, всего</t>
  </si>
  <si>
    <t>1.6.1.</t>
  </si>
  <si>
    <t>Нагрузочные потери в сетях ВН,СН-1,СН-2 (ахб)</t>
  </si>
  <si>
    <t>Норматив потрерь*</t>
  </si>
  <si>
    <t>Отпуск в сеть</t>
  </si>
  <si>
    <t>1.6.2.</t>
  </si>
  <si>
    <t>Нагрузочные потери в сетях НН (ахб)</t>
  </si>
  <si>
    <t>Расход электроэнергии на собственные нужды подстанций</t>
  </si>
  <si>
    <t>Потери, обусловленные погрешностями приборов учета электроэнергии</t>
  </si>
  <si>
    <t>Таблица № П1.4.</t>
  </si>
  <si>
    <t>Отпуск электроэнергии в сеть абонентов с шин ТЭЦ</t>
  </si>
  <si>
    <t>Сальдо-переток в другие организации</t>
  </si>
  <si>
    <t>в т.ч. СН1</t>
  </si>
  <si>
    <t>в т.ч. СН2</t>
  </si>
  <si>
    <t xml:space="preserve">Отпуск эл.энергии в сеть СН , ВСЕГО </t>
  </si>
  <si>
    <t>в т.ч.                                                                                                                                                                                                                     из сети ВН</t>
  </si>
  <si>
    <t>с оптового рынка транзитная энергия для ООО"Транснефтьсервис_С"</t>
  </si>
  <si>
    <t>2.2.3.</t>
  </si>
  <si>
    <t>в т.ч.                                                                                                                                                                                                                    из сети СН</t>
  </si>
  <si>
    <t>Объем покупной электроэнергии, всего</t>
  </si>
  <si>
    <t xml:space="preserve">в т.ч.                                                                                               </t>
  </si>
  <si>
    <t>собственное потребление</t>
  </si>
  <si>
    <t>субабоненты</t>
  </si>
  <si>
    <t>3.2.3.</t>
  </si>
  <si>
    <t xml:space="preserve">Отпуск эл.энергии в сеть НН , ВСЕГО </t>
  </si>
  <si>
    <t>4.2.2.</t>
  </si>
  <si>
    <t>Таблица № П1.5.</t>
  </si>
  <si>
    <t>Расчет балансовой прибыли, принимаемой при установлении тарифов на передачу электрической энергии</t>
  </si>
  <si>
    <t>руб/мВт мес.</t>
  </si>
  <si>
    <t xml:space="preserve">Расчет платы за услуги по содержанию электрических сетей                                                                                                                            (плата за доступ) </t>
  </si>
  <si>
    <t xml:space="preserve">Затраты, отнесенные на передачу электрической энергии </t>
  </si>
  <si>
    <t xml:space="preserve">Прибыль, отнесенная на передачу электрической энергии </t>
  </si>
  <si>
    <t>в т.ч. СН 1</t>
  </si>
  <si>
    <t>в т.ч. СН 2</t>
  </si>
  <si>
    <t xml:space="preserve">Расчет ставки по оплате технологического расхода (потерь) электрической энергии на ее передачу по сетям </t>
  </si>
  <si>
    <t>Таблица № П1.6.</t>
  </si>
  <si>
    <t>СН 1</t>
  </si>
  <si>
    <t>СН 2</t>
  </si>
  <si>
    <t>Базовые  потребители</t>
  </si>
  <si>
    <t>Прочие потребители</t>
  </si>
  <si>
    <t>Примечание: необходимо приложить расшифровку, расчет налогов</t>
  </si>
  <si>
    <t>в т.ч. указать поставщиков и диапазоны напряжения СН-2</t>
  </si>
  <si>
    <t>в сети СН2       зима/лето</t>
  </si>
  <si>
    <t xml:space="preserve">в сети СН1       </t>
  </si>
  <si>
    <t>в сети СН          зима/лето</t>
  </si>
  <si>
    <t>Главный энергетик</t>
  </si>
  <si>
    <t xml:space="preserve">Главный энергетик                                                  </t>
  </si>
  <si>
    <t xml:space="preserve">Электрическая мощность по диапазонам  </t>
  </si>
  <si>
    <t xml:space="preserve">    ------</t>
  </si>
  <si>
    <t xml:space="preserve">  ----</t>
  </si>
  <si>
    <t>погашение по мировому соглашению</t>
  </si>
  <si>
    <t xml:space="preserve"> - другие налоги и обязательные сборы и платежи (с расшифровкой)     </t>
  </si>
  <si>
    <t xml:space="preserve"> ----</t>
  </si>
  <si>
    <t>9.5.</t>
  </si>
  <si>
    <t>Амортизация</t>
  </si>
  <si>
    <t>Избыток средств, полученный в предыдущем периоде регулирования</t>
  </si>
  <si>
    <t>из них на ремонт</t>
  </si>
  <si>
    <t>Недополученный по независящим причинам доход</t>
  </si>
  <si>
    <t>13.</t>
  </si>
  <si>
    <t>13.1.</t>
  </si>
  <si>
    <t>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</si>
  <si>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</si>
  <si>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</si>
  <si>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</si>
  <si>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</si>
  <si>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</si>
  <si>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Передача электроэнергии</t>
  </si>
  <si>
    <t>14.</t>
  </si>
  <si>
    <t>Базовый</t>
  </si>
  <si>
    <t>А.Б.Юдин</t>
  </si>
  <si>
    <t>руб/тыс.кВт.мес.</t>
  </si>
  <si>
    <t>тел. 47-97-47</t>
  </si>
  <si>
    <t>Исполнитель:Троицкий В.П.</t>
  </si>
  <si>
    <t>Н.А.Бушуев</t>
  </si>
  <si>
    <t>Исполнитель : Кузнецова Л.Н.</t>
  </si>
  <si>
    <t>Исполнитель : Дерковская Н.М.</t>
  </si>
  <si>
    <t>тел. 47-97-06</t>
  </si>
  <si>
    <t xml:space="preserve">      источников финансирования капитальных вложений </t>
  </si>
  <si>
    <t xml:space="preserve">Потери электрической энергии прочие, всего </t>
  </si>
  <si>
    <t xml:space="preserve">        Расчет расходов на оплату труда </t>
  </si>
  <si>
    <t>Период  регу-</t>
  </si>
  <si>
    <t>№ п.п.</t>
  </si>
  <si>
    <t xml:space="preserve">Потери в сети </t>
  </si>
  <si>
    <t>Баланс электрической энергии по сетям ВН, СН1, СН2, и НН</t>
  </si>
  <si>
    <t>тыс. кВтч</t>
  </si>
  <si>
    <t>СН1</t>
  </si>
  <si>
    <t>СН2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</si>
  <si>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</si>
  <si>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</si>
  <si>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</si>
  <si>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>от электростанций ПЭ (ЭСО)</t>
  </si>
  <si>
    <t>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</si>
  <si>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</si>
  <si>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</si>
  <si>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</si>
  <si>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Расход электроэнергии на произв и хознужды</t>
  </si>
  <si>
    <t xml:space="preserve">Полезный отпуск из сети </t>
  </si>
  <si>
    <t>в т.ч. собственным потребителям ЭСО</t>
  </si>
  <si>
    <t>из них:</t>
  </si>
  <si>
    <t>потребителям, присоединенным к центру питания на генераторном напряжении</t>
  </si>
  <si>
    <t>МВт</t>
  </si>
  <si>
    <t xml:space="preserve">Поступление мощности в сеть , ВСЕГО </t>
  </si>
  <si>
    <t xml:space="preserve">от электростанций ПЭ </t>
  </si>
  <si>
    <t xml:space="preserve">от других организаций </t>
  </si>
  <si>
    <t>Мощность на производ. и хоз. нужды</t>
  </si>
  <si>
    <t>Полезный отпуск мощности потребителям</t>
  </si>
  <si>
    <t>Заявленная (расчетная) мощность потр. опт. рынка</t>
  </si>
  <si>
    <t>субабонентам</t>
  </si>
  <si>
    <t>в т.ч.  мощность собств. потр.</t>
  </si>
  <si>
    <t>Заместитель генерального директора</t>
  </si>
  <si>
    <t xml:space="preserve">Остаток финансирования </t>
  </si>
  <si>
    <t>по экономике</t>
  </si>
  <si>
    <t>сальдо переток в другие уровни напряжения</t>
  </si>
  <si>
    <t>Таблица 3</t>
  </si>
  <si>
    <t>Структура полезного отпуска электрической энергии (мощности) по группам потребителей ЭСО</t>
  </si>
  <si>
    <t>СН11</t>
  </si>
  <si>
    <t>Базовые потребители</t>
  </si>
  <si>
    <t>Потребитель 1</t>
  </si>
  <si>
    <t>Собственное потребление</t>
  </si>
  <si>
    <t>…</t>
  </si>
  <si>
    <t>в том числе                     Бюджетные потребители</t>
  </si>
  <si>
    <t>47-97-47</t>
  </si>
  <si>
    <t>Целевые средства на НИОКР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</si>
  <si>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сети.</t>
  </si>
  <si>
    <t>9.9.</t>
  </si>
  <si>
    <t>Отчисления в ремонтный фонд (в случае его формирования)</t>
  </si>
  <si>
    <t>9.6.</t>
  </si>
  <si>
    <t>Водный налог (ГЭС)</t>
  </si>
  <si>
    <t>9.7.</t>
  </si>
  <si>
    <t>9.7.1.</t>
  </si>
  <si>
    <t>9.7.2.</t>
  </si>
  <si>
    <t>Налог на пользователей автодорог</t>
  </si>
  <si>
    <t>9.8.</t>
  </si>
  <si>
    <t>9.8.1.</t>
  </si>
  <si>
    <t>Расчетные расходы по производству продукции (услуг)</t>
  </si>
  <si>
    <t>Таблица № П1.17.</t>
  </si>
  <si>
    <t>п/п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</si>
  <si>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</si>
  <si>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</si>
  <si>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основных производственных фондов</t>
  </si>
  <si>
    <t>Средняя норма амортизации</t>
  </si>
  <si>
    <t>Сумма амортизационных отчислений</t>
  </si>
  <si>
    <t>Общехозяйственные расходы, всего в том числе:</t>
  </si>
  <si>
    <t>Плата за предельно допустимые выбросы (сбросы) загрязняющих вещеcтв</t>
  </si>
  <si>
    <t>Отчисления в ремонтный фонд в случае его формирования</t>
  </si>
  <si>
    <t>Недополученный по независящим  причинам доход</t>
  </si>
  <si>
    <t>15.</t>
  </si>
  <si>
    <t xml:space="preserve">Сумма общехозяйственных расходов </t>
  </si>
  <si>
    <t>Таблица № П1.18.2.</t>
  </si>
  <si>
    <t xml:space="preserve">Калькуляция расходов, связанных с передачей электрической энергии </t>
  </si>
  <si>
    <t>всего</t>
  </si>
  <si>
    <t>из них расходы     на сбыт</t>
  </si>
  <si>
    <t>7.5.</t>
  </si>
  <si>
    <t>7.6.</t>
  </si>
  <si>
    <t>7.6.1.</t>
  </si>
  <si>
    <t>Итого производственные расходы</t>
  </si>
  <si>
    <t xml:space="preserve">Условно-постоянные затраты, в том числе: </t>
  </si>
  <si>
    <t>14.1.</t>
  </si>
  <si>
    <t xml:space="preserve">  - отнесенная на производство электрической энергии</t>
  </si>
  <si>
    <t xml:space="preserve">  - отнесенная на передачу электрической энергии</t>
  </si>
  <si>
    <t xml:space="preserve">  - отнесенная на производство тепловой энергии</t>
  </si>
  <si>
    <t xml:space="preserve">  - отнесенная на передачу тепловой энергии</t>
  </si>
  <si>
    <t>в т.ч. Прочие</t>
  </si>
  <si>
    <t>тел. 47-99-85</t>
  </si>
  <si>
    <t xml:space="preserve">Расчет амортизационных отчислений на восстановление основных производственных фондов </t>
  </si>
  <si>
    <t xml:space="preserve"> т.руб</t>
  </si>
  <si>
    <t xml:space="preserve"> - другие (монтаж нового оборудования)</t>
  </si>
  <si>
    <t>ОАО "НПП "Алмаз"</t>
  </si>
  <si>
    <t>Объем полезного отпуска электроэнергии, тыс.кВтч.</t>
  </si>
  <si>
    <t>Таблица № П1.16.</t>
  </si>
  <si>
    <t>Средняя оплата труда.</t>
  </si>
  <si>
    <t>Тарифная ставка рабочего 1 разряда</t>
  </si>
  <si>
    <t>Тарифная ставка рабочего 1 разряда с учетом дефлятора</t>
  </si>
  <si>
    <t>Тарифный коэффициент соответствующий ступени по оплате труда</t>
  </si>
  <si>
    <t xml:space="preserve"> - " -</t>
  </si>
  <si>
    <t>Выплаты, связанные с режимом работы с условиями труда 1 работника</t>
  </si>
  <si>
    <t>Итого среднемесячная оплата труда на 1 работника</t>
  </si>
  <si>
    <t>Расчет средств на оплату труда ППП (включенного в себестоимость)</t>
  </si>
  <si>
    <t xml:space="preserve"> -" -</t>
  </si>
  <si>
    <t>Итого средства на оплату труда ППП</t>
  </si>
  <si>
    <t>Численность, принятая для расчета (базовый период - фактическая)</t>
  </si>
  <si>
    <t>Численность всего, принятая для расчета (базовый период - фактическая)</t>
  </si>
  <si>
    <t>Денежные выплаты на 1 работника</t>
  </si>
  <si>
    <t xml:space="preserve">6. </t>
  </si>
  <si>
    <t xml:space="preserve"> Генеральный директор ОАО "НПП "Алмаз"</t>
  </si>
  <si>
    <t>№ П 1.25</t>
  </si>
  <si>
    <t>по предприятию ОАО "НПП "Алмаз"</t>
  </si>
  <si>
    <t>2014 г.</t>
  </si>
  <si>
    <t>Период регулирования 2014 г.</t>
  </si>
  <si>
    <t>Исполнитель:  Троицкий В.П.</t>
  </si>
  <si>
    <t>Исполнитель:   Троицкий В.П.</t>
  </si>
  <si>
    <t>Исп.:  Троицкий В.П.</t>
  </si>
  <si>
    <t>факт</t>
  </si>
  <si>
    <t>электрической энергии</t>
  </si>
  <si>
    <t>2015 г.</t>
  </si>
  <si>
    <t>2015 г</t>
  </si>
  <si>
    <t>(тыс. руб.)</t>
  </si>
  <si>
    <t>№
п/п</t>
  </si>
  <si>
    <t>Наименование расхода</t>
  </si>
  <si>
    <t>1</t>
  </si>
  <si>
    <t>Расходы на приобретение сырья и материалов</t>
  </si>
  <si>
    <t>2</t>
  </si>
  <si>
    <t>Расходы на ремонт основных средств</t>
  </si>
  <si>
    <t>3</t>
  </si>
  <si>
    <t>Расходы на оплату труда ( без отчислений на соц.нужды)</t>
  </si>
  <si>
    <t>4</t>
  </si>
  <si>
    <t>Расходы на оплату работ и услуг производственного характера, выполняемых по договорам со сторонними  организациями</t>
  </si>
  <si>
    <t>5</t>
  </si>
  <si>
    <t>Расходы на оплату иных работ и услуг, выполняемых по договорам с организациями, включая:</t>
  </si>
  <si>
    <t>5.1</t>
  </si>
  <si>
    <t>Расходы на оплату услуг связи</t>
  </si>
  <si>
    <t>5.2</t>
  </si>
  <si>
    <t>Расходы на оплату вневедомственной охраны</t>
  </si>
  <si>
    <t>5.3</t>
  </si>
  <si>
    <t>Расходы на оплату коммунальных услуг</t>
  </si>
  <si>
    <t>5.4</t>
  </si>
  <si>
    <t>Расходы на оплату юридических, информационных, аудиторских и консультационных услуг</t>
  </si>
  <si>
    <t>5.5</t>
  </si>
  <si>
    <t>Расходы на оплату услуг по стратегическому управлению организацией</t>
  </si>
  <si>
    <t>5.6</t>
  </si>
  <si>
    <t>Расходы на оплату других работ и услуг ( прочие)</t>
  </si>
  <si>
    <t>6</t>
  </si>
  <si>
    <t>Расходы на служебные командировки</t>
  </si>
  <si>
    <t>7</t>
  </si>
  <si>
    <t>Расходы на обучение персонала</t>
  </si>
  <si>
    <t>8</t>
  </si>
  <si>
    <t>Лизинговый платеж</t>
  </si>
  <si>
    <t>9</t>
  </si>
  <si>
    <t>10</t>
  </si>
  <si>
    <t>Другие расходы, в том числе:</t>
  </si>
  <si>
    <t>10.1</t>
  </si>
  <si>
    <t>Общепроизводственные расходы</t>
  </si>
  <si>
    <t>10.2</t>
  </si>
  <si>
    <t>ИТОГО базовый уровень операционных расходов</t>
  </si>
  <si>
    <t>Примечания:</t>
  </si>
  <si>
    <t>Главный энергетик                                                          А.С. Смирнов</t>
  </si>
  <si>
    <t>Исполнитель: Кузнецова Л.Н.</t>
  </si>
  <si>
    <t xml:space="preserve">                   т.47-99-85.</t>
  </si>
  <si>
    <t>Приложение 5.3</t>
  </si>
  <si>
    <t>Реестр неподконтрольных расходов</t>
  </si>
  <si>
    <t>год i1</t>
  </si>
  <si>
    <t>№
п. п.</t>
  </si>
  <si>
    <t>фактически понесенные расходы в году i1 по данным ре-гулируемой организации</t>
  </si>
  <si>
    <t>прогноз расходов на год i1 по данным регулируе-мой орга-низации</t>
  </si>
  <si>
    <t>n-1</t>
  </si>
  <si>
    <t>n</t>
  </si>
  <si>
    <t>1.1</t>
  </si>
  <si>
    <t>-</t>
  </si>
  <si>
    <t>1.2</t>
  </si>
  <si>
    <t>1.3</t>
  </si>
  <si>
    <t>Концессионная плата</t>
  </si>
  <si>
    <t>1.4</t>
  </si>
  <si>
    <t>Расходы на уплату налогов, сборов и других обязательных платежей, в том числе:</t>
  </si>
  <si>
    <t>1.4.1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</si>
  <si>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</si>
  <si>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1.4.2</t>
  </si>
  <si>
    <t>расходы на обязательное страхование</t>
  </si>
  <si>
    <t>1.4.3</t>
  </si>
  <si>
    <t>1.5</t>
  </si>
  <si>
    <t>1.6</t>
  </si>
  <si>
    <t>Расходы по сомнительным долгам</t>
  </si>
  <si>
    <t>1.7</t>
  </si>
  <si>
    <t>Амортизация основных средств и нематериальных активов</t>
  </si>
  <si>
    <t>1.8</t>
  </si>
  <si>
    <t>Расходы на выплаты по договорам займа и кредитным договорам, включая проценты по ним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</si>
  <si>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</si>
  <si>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</si>
  <si>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</si>
  <si>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Итого неподконтрольных расходов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</si>
  <si>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</si>
  <si>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</si>
  <si>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</si>
  <si>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</si>
  <si>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Главный энергетик                                                                              А.С. Смирнов</t>
  </si>
  <si>
    <t xml:space="preserve">Исполнитель: Кузнецова Л.Н. </t>
  </si>
  <si>
    <t>т. 47-99-85.</t>
  </si>
  <si>
    <t>Эл.энергия на хоз.нужды</t>
  </si>
  <si>
    <t>Налог на имущество</t>
  </si>
  <si>
    <t>№ п/п</t>
  </si>
  <si>
    <t>Показатель</t>
  </si>
  <si>
    <t>Ед. изм.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</si>
  <si>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</si>
  <si>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</si>
  <si>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Подконтрольные расходы всего,в том числе:</t>
  </si>
  <si>
    <t>1.1.1.</t>
  </si>
  <si>
    <t>1.1.1.1</t>
  </si>
  <si>
    <t>в том числе на ремонт</t>
  </si>
  <si>
    <t>1.1.2.</t>
  </si>
  <si>
    <t xml:space="preserve">Фонд оплаты труда </t>
  </si>
  <si>
    <t>1.1.1.2</t>
  </si>
  <si>
    <t>1.1.3.</t>
  </si>
  <si>
    <t>Прочие подконтрольные расходы</t>
  </si>
  <si>
    <t>Неподконтрольные расходы, в том числе:</t>
  </si>
  <si>
    <t>1.3.1.</t>
  </si>
  <si>
    <t>1.3.2.</t>
  </si>
  <si>
    <t>1.3.3.</t>
  </si>
  <si>
    <t>расходы на капитальные вложения</t>
  </si>
  <si>
    <t>1.3.4.</t>
  </si>
  <si>
    <t xml:space="preserve">Налог на прибыль </t>
  </si>
  <si>
    <t>1.3.5.</t>
  </si>
  <si>
    <t>прочие налоги</t>
  </si>
  <si>
    <t>1.3.6.</t>
  </si>
  <si>
    <t>Недополученный по независящим причинам доход (+)/избыток средств, полученный в предыдущем периоде регулирования (-)</t>
  </si>
  <si>
    <t>1.3.7.</t>
  </si>
  <si>
    <t>прочие неподконтрольные расходы, в том числе амортизация</t>
  </si>
  <si>
    <t>II.</t>
  </si>
  <si>
    <t>III.</t>
  </si>
  <si>
    <t>Расчет необходимой валовой выручки для определения тарифа по передаче эл.энергии</t>
  </si>
  <si>
    <t>Материальные расходы, всего в том числе услуги произ.характера</t>
  </si>
  <si>
    <t>факт 2013 год</t>
  </si>
  <si>
    <t>Эл.энергия на хоз нужды</t>
  </si>
  <si>
    <t>Полезный отпуск электроэнергии</t>
  </si>
  <si>
    <t>млн.кВтч</t>
  </si>
  <si>
    <t>АО "НПП "Алмаз"</t>
  </si>
  <si>
    <t xml:space="preserve">       Главный энергетик  АО "НПП "Алмаз"                                                     </t>
  </si>
  <si>
    <t>АО "НПП "Алмаз"                                               Н.А. Бушуев</t>
  </si>
  <si>
    <t>АО "НПП "Алмаз"                                                А.С. Смирнов</t>
  </si>
  <si>
    <t xml:space="preserve">Баланс электрической энергии в сети СН  АО "НПП "Алмаз"                                                                                                                                                                                  </t>
  </si>
  <si>
    <t>АО "НПП "Алмаз"                                                                        А.С. Смирнов</t>
  </si>
  <si>
    <t>напряжения АО "НПП "Алмаз"</t>
  </si>
  <si>
    <t>АО "НПП "Алмаз"                                                                      А.С. Смирнов</t>
  </si>
  <si>
    <t>АО "НПП "Алмаз"                                                                     Н.А.Бушуев</t>
  </si>
  <si>
    <t>АО "НПП "Алмаз"                                                                     А.С. Смирнов</t>
  </si>
  <si>
    <t>Баланс электрической мощности по диапазонам напряжения АО "НПП"Алмаз"</t>
  </si>
  <si>
    <t>АО "НПП "Алмаз"                                                                            Н.А. Бушуев</t>
  </si>
  <si>
    <t>АО "НПП "Алмаз"                                                                            А.С.Смирнов</t>
  </si>
  <si>
    <t>АО "НПП "Алмаз"                                                   Н.А. Бушуев</t>
  </si>
  <si>
    <t>АО "НПП "Алмаз"                                                   А.С.Смирнов</t>
  </si>
  <si>
    <t xml:space="preserve">                                      Смета расходов по передаче эл.энергии по АО "НПП "Алмаз"</t>
  </si>
  <si>
    <t>2016 г</t>
  </si>
  <si>
    <t>Налоги</t>
  </si>
  <si>
    <t>по предприятию АО "НПП "Алмаз"</t>
  </si>
  <si>
    <t>2016 год</t>
  </si>
  <si>
    <t>Остаточная стоимость основных производственных фондов на начало периода регулирования</t>
  </si>
  <si>
    <t xml:space="preserve">                                                       АО "НПП "Алмаз"</t>
  </si>
  <si>
    <t>сетям АО "НПП "Алмаз"</t>
  </si>
  <si>
    <t>2016 г.</t>
  </si>
  <si>
    <t xml:space="preserve">                   по предприятию АО "НПП "Алмаз"</t>
  </si>
  <si>
    <t>Определение операционных (подконтрольных) расходов на первый год долгосрочного периода регулирования
(базовый уровень операционных расходов) АО "НПП"Алмаз"</t>
  </si>
  <si>
    <t>год 2016</t>
  </si>
  <si>
    <t>Среднемесячная за период                                           суммарная заявленная (расчетная) мощность потребителей в максимум нагрузки ОЭС (зима/лето)</t>
  </si>
  <si>
    <t>2015год</t>
  </si>
  <si>
    <t>период 2016 г</t>
  </si>
  <si>
    <t>лирования 2017 г</t>
  </si>
  <si>
    <t>электроэнергия (передача) по АО "НПП "Алмаз"</t>
  </si>
  <si>
    <t>Временный генеральный директор АО "НПП "Алмаз"</t>
  </si>
  <si>
    <t>2017 год - план</t>
  </si>
  <si>
    <t>2015 год (факт)</t>
  </si>
  <si>
    <t>Базовый период 2016 г.</t>
  </si>
  <si>
    <t>Период регулирования 2017 г.</t>
  </si>
  <si>
    <t>5,52/4,26</t>
  </si>
  <si>
    <t>2015 (факт)</t>
  </si>
  <si>
    <t xml:space="preserve">    Временный генеральный директор  АО "НПП "Алмаз"                                  </t>
  </si>
  <si>
    <t xml:space="preserve">         Н.А. Бушуев</t>
  </si>
  <si>
    <t xml:space="preserve">          А.С. Смирнов</t>
  </si>
  <si>
    <t xml:space="preserve">Временный гГенеральный директор                                         </t>
  </si>
  <si>
    <t xml:space="preserve">Временный генеральный директор                                         </t>
  </si>
  <si>
    <t xml:space="preserve"> Временный генеральный директор</t>
  </si>
  <si>
    <t>Временный генеральный директор</t>
  </si>
  <si>
    <t>2017 год</t>
  </si>
  <si>
    <t>2017 г</t>
  </si>
  <si>
    <t xml:space="preserve"> Временный генеральный директор ОАО "НПП "Алмаз"</t>
  </si>
  <si>
    <t xml:space="preserve">                Н.А.Бушуев</t>
  </si>
  <si>
    <t xml:space="preserve">                А.Б.Юдин</t>
  </si>
  <si>
    <t>Утверждено на 2016 г</t>
  </si>
  <si>
    <t>План на период регулирования 2017 г</t>
  </si>
  <si>
    <t xml:space="preserve">Временный генеральный директор                                    </t>
  </si>
  <si>
    <t>2017 г.</t>
  </si>
  <si>
    <t>2016 г.   (утверж.план)</t>
  </si>
  <si>
    <t>2016 г.   (ожид. выпол.)</t>
  </si>
  <si>
    <t>Временный генеральный директор ОАО "НПП "Алмаз"</t>
  </si>
  <si>
    <t>Временный генеральный директор ОАО"НПП "Алмаз"</t>
  </si>
  <si>
    <t>факт 2015 год</t>
  </si>
  <si>
    <t>факт 2015 года</t>
  </si>
  <si>
    <t>2015 г.факт</t>
  </si>
  <si>
    <t>2016 г., первый год очередного долгосрочного периода регулирования</t>
  </si>
  <si>
    <t>2016 г., ожидаемый факт</t>
  </si>
  <si>
    <t>2017 г., второй год очередного долгосрочного периода регулирования</t>
  </si>
  <si>
    <t>Временный генеральный директор                                                    Н.А. Бушуев</t>
  </si>
  <si>
    <t xml:space="preserve">                                                          для АО "НПП "Алмаз" на 2017 г.</t>
  </si>
  <si>
    <t>год 2017</t>
  </si>
  <si>
    <t>фактически понесенные расходы в году 2015 по данным регули-руемой организации</t>
  </si>
  <si>
    <t>прогноз расходов на год 2016 по данным регулируе-мой орга-низации</t>
  </si>
  <si>
    <t>прогноз рас-ходов на год 2017</t>
  </si>
  <si>
    <t>прогноз расходов в году2016 по данным регули-руемой организации</t>
  </si>
  <si>
    <t>Временный генеральный директор                                                     Н.А. Бушуев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</si>
</sst>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%"/>
    <numFmt numFmtId="170" formatCode="#,##0.000"/>
    <numFmt numFmtId="171" formatCode="#,##0.0"/>
    <numFmt numFmtId="172" formatCode="_-* #,##0_ ;[Red]_-* \-#,##0\ ;\–;&quot;!!!&quot;"/>
    <numFmt numFmtId="173" formatCode="_-* #,##0.00_р_._-;\-* #,##0.00_р_._-;_-* &quot;-&quot;_р_._-;_-@_-"/>
    <numFmt numFmtId="174" formatCode="0;[Red]0"/>
    <numFmt numFmtId="175" formatCode="#,##0.0000"/>
    <numFmt numFmtId="176" formatCode="0.00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0.000000000"/>
    <numFmt numFmtId="181" formatCode="#,##0.00000"/>
    <numFmt numFmtId="182" formatCode="_-* #,##0.000_р_._-;\-* #,##0.000_р_._-;_-* &quot;-&quot;??_р_._-;_-@_-"/>
    <numFmt numFmtId="183" formatCode="#,##0.0000000000000"/>
    <numFmt numFmtId="184" formatCode="#,##0.000000000000"/>
    <numFmt numFmtId="185" formatCode="#,##0.000000"/>
  </numFmts>
  <fonts count="90">
    <font>
      <sz val="10"/>
      <name val="Times New Roman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13"/>
      <name val="Times New Roman Cyr"/>
      <family val="1"/>
    </font>
    <font>
      <u val="single"/>
      <sz val="12"/>
      <name val="Times New Roman Cyr"/>
      <family val="1"/>
    </font>
    <font>
      <sz val="9"/>
      <name val="Times New Roman"/>
      <family val="1"/>
    </font>
    <font>
      <sz val="10"/>
      <color indexed="9"/>
      <name val="Times New Roman CYR"/>
      <family val="1"/>
    </font>
    <font>
      <b/>
      <sz val="9"/>
      <name val="Times New Roman CYR"/>
      <family val="1"/>
    </font>
    <font>
      <b/>
      <u val="single"/>
      <sz val="10"/>
      <name val="Times New Roman Cyr"/>
      <family val="1"/>
    </font>
    <font>
      <b/>
      <sz val="10"/>
      <name val="Times New Roman"/>
      <family val="1"/>
    </font>
    <font>
      <u val="single"/>
      <sz val="11"/>
      <name val="Times New Roman Cyr"/>
      <family val="1"/>
    </font>
    <font>
      <sz val="11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imes New Roman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39" fillId="0" borderId="6" applyBorder="0">
      <alignment horizontal="center" vertical="center" wrapText="1"/>
      <protection/>
    </xf>
    <xf numFmtId="4" fontId="40" fillId="27" borderId="7" applyBorder="0">
      <alignment horizontal="right"/>
      <protection/>
    </xf>
    <xf numFmtId="0" fontId="81" fillId="0" borderId="8" applyNumberFormat="0" applyFill="0" applyAlignment="0" applyProtection="0"/>
    <xf numFmtId="0" fontId="82" fillId="28" borderId="9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87" fillId="0" borderId="11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0" fillId="4" borderId="0" applyFont="0" applyBorder="0">
      <alignment horizontal="right"/>
      <protection/>
    </xf>
    <xf numFmtId="0" fontId="89" fillId="32" borderId="0" applyNumberFormat="0" applyBorder="0" applyAlignment="0" applyProtection="0"/>
  </cellStyleXfs>
  <cellXfs count="878">
    <xf numFmtId="0" fontId="0" fillId="0" borderId="0" xfId="0" applyAlignment="1">
      <alignment/>
    </xf>
    <xf numFmtId="0" fontId="5" fillId="0" borderId="0" xfId="62" applyFont="1">
      <alignment/>
      <protection/>
    </xf>
    <xf numFmtId="0" fontId="8" fillId="0" borderId="0" xfId="62" applyFont="1" applyAlignment="1">
      <alignment horizontal="center"/>
      <protection/>
    </xf>
    <xf numFmtId="0" fontId="5" fillId="0" borderId="12" xfId="62" applyFont="1" applyBorder="1" applyAlignment="1">
      <alignment horizontal="center"/>
      <protection/>
    </xf>
    <xf numFmtId="0" fontId="5" fillId="0" borderId="13" xfId="62" applyFont="1" applyBorder="1" applyAlignment="1">
      <alignment horizontal="center"/>
      <protection/>
    </xf>
    <xf numFmtId="0" fontId="5" fillId="0" borderId="14" xfId="62" applyFont="1" applyFill="1" applyBorder="1">
      <alignment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3" fontId="3" fillId="0" borderId="0" xfId="62" applyNumberFormat="1" applyFont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62" applyFont="1" applyFill="1" applyBorder="1" applyAlignment="1">
      <alignment horizontal="center" vertical="center"/>
      <protection/>
    </xf>
    <xf numFmtId="0" fontId="14" fillId="0" borderId="13" xfId="62" applyFont="1" applyFill="1" applyBorder="1">
      <alignment/>
      <protection/>
    </xf>
    <xf numFmtId="0" fontId="5" fillId="0" borderId="14" xfId="62" applyFont="1" applyFill="1" applyBorder="1" applyAlignment="1">
      <alignment wrapText="1"/>
      <protection/>
    </xf>
    <xf numFmtId="0" fontId="14" fillId="0" borderId="13" xfId="62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5" fillId="0" borderId="17" xfId="60" applyFont="1" applyBorder="1" applyAlignment="1">
      <alignment horizontal="center" wrapText="1"/>
      <protection/>
    </xf>
    <xf numFmtId="0" fontId="5" fillId="0" borderId="18" xfId="60" applyFont="1" applyBorder="1" applyAlignment="1">
      <alignment horizontal="center"/>
      <protection/>
    </xf>
    <xf numFmtId="0" fontId="5" fillId="0" borderId="19" xfId="60" applyFont="1" applyBorder="1" applyAlignment="1">
      <alignment horizontal="center"/>
      <protection/>
    </xf>
    <xf numFmtId="0" fontId="5" fillId="0" borderId="20" xfId="60" applyFont="1" applyBorder="1" applyAlignment="1">
      <alignment horizontal="center"/>
      <protection/>
    </xf>
    <xf numFmtId="0" fontId="0" fillId="0" borderId="21" xfId="0" applyFill="1" applyBorder="1" applyAlignment="1">
      <alignment horizontal="center"/>
    </xf>
    <xf numFmtId="0" fontId="5" fillId="0" borderId="22" xfId="60" applyFont="1" applyBorder="1" applyAlignment="1">
      <alignment horizontal="center"/>
      <protection/>
    </xf>
    <xf numFmtId="0" fontId="5" fillId="0" borderId="23" xfId="60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  <xf numFmtId="0" fontId="5" fillId="0" borderId="25" xfId="60" applyFont="1" applyBorder="1" applyAlignment="1">
      <alignment horizontal="center"/>
      <protection/>
    </xf>
    <xf numFmtId="0" fontId="5" fillId="0" borderId="26" xfId="60" applyFont="1" applyBorder="1" applyAlignment="1">
      <alignment horizontal="center"/>
      <protection/>
    </xf>
    <xf numFmtId="0" fontId="5" fillId="0" borderId="27" xfId="60" applyFont="1" applyBorder="1" applyAlignment="1">
      <alignment horizontal="center"/>
      <protection/>
    </xf>
    <xf numFmtId="165" fontId="5" fillId="0" borderId="13" xfId="0" applyNumberFormat="1" applyFont="1" applyFill="1" applyBorder="1" applyAlignment="1">
      <alignment horizontal="center"/>
    </xf>
    <xf numFmtId="3" fontId="5" fillId="0" borderId="0" xfId="62" applyNumberFormat="1" applyFont="1" applyBorder="1" applyAlignment="1">
      <alignment horizontal="left"/>
      <protection/>
    </xf>
    <xf numFmtId="3" fontId="5" fillId="0" borderId="0" xfId="62" applyNumberFormat="1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Border="1" applyAlignment="1">
      <alignment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65" fontId="5" fillId="0" borderId="14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26" fillId="0" borderId="29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vertical="center"/>
    </xf>
    <xf numFmtId="2" fontId="9" fillId="0" borderId="14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5" fillId="0" borderId="7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24" fillId="0" borderId="13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29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7" xfId="61" applyNumberFormat="1" applyFont="1" applyFill="1" applyBorder="1">
      <alignment/>
      <protection/>
    </xf>
    <xf numFmtId="0" fontId="0" fillId="0" borderId="0" xfId="0" applyAlignment="1">
      <alignment/>
    </xf>
    <xf numFmtId="0" fontId="7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0" xfId="59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165" fontId="3" fillId="0" borderId="34" xfId="62" applyNumberFormat="1" applyFont="1" applyFill="1" applyBorder="1" applyAlignment="1">
      <alignment horizontal="right"/>
      <protection/>
    </xf>
    <xf numFmtId="0" fontId="31" fillId="0" borderId="0" xfId="62" applyFont="1" applyFill="1">
      <alignment/>
      <protection/>
    </xf>
    <xf numFmtId="0" fontId="32" fillId="0" borderId="0" xfId="62" applyFont="1" applyFill="1">
      <alignment/>
      <protection/>
    </xf>
    <xf numFmtId="0" fontId="26" fillId="0" borderId="0" xfId="62" applyFont="1" applyFill="1">
      <alignment/>
      <protection/>
    </xf>
    <xf numFmtId="0" fontId="23" fillId="0" borderId="0" xfId="0" applyFont="1" applyFill="1" applyBorder="1" applyAlignment="1">
      <alignment/>
    </xf>
    <xf numFmtId="0" fontId="5" fillId="0" borderId="24" xfId="62" applyFont="1" applyFill="1" applyBorder="1" applyAlignment="1">
      <alignment wrapText="1"/>
      <protection/>
    </xf>
    <xf numFmtId="165" fontId="5" fillId="0" borderId="34" xfId="62" applyNumberFormat="1" applyFont="1" applyFill="1" applyBorder="1">
      <alignment/>
      <protection/>
    </xf>
    <xf numFmtId="165" fontId="14" fillId="0" borderId="34" xfId="62" applyNumberFormat="1" applyFont="1" applyFill="1" applyBorder="1">
      <alignment/>
      <protection/>
    </xf>
    <xf numFmtId="165" fontId="5" fillId="0" borderId="35" xfId="62" applyNumberFormat="1" applyFont="1" applyFill="1" applyBorder="1">
      <alignment/>
      <protection/>
    </xf>
    <xf numFmtId="165" fontId="5" fillId="0" borderId="36" xfId="62" applyNumberFormat="1" applyFont="1" applyFill="1" applyBorder="1">
      <alignment/>
      <protection/>
    </xf>
    <xf numFmtId="165" fontId="5" fillId="0" borderId="37" xfId="62" applyNumberFormat="1" applyFont="1" applyFill="1" applyBorder="1">
      <alignment/>
      <protection/>
    </xf>
    <xf numFmtId="165" fontId="1" fillId="0" borderId="37" xfId="62" applyNumberFormat="1" applyFont="1" applyFill="1" applyBorder="1">
      <alignment/>
      <protection/>
    </xf>
    <xf numFmtId="165" fontId="0" fillId="0" borderId="34" xfId="0" applyNumberFormat="1" applyFill="1" applyBorder="1" applyAlignment="1">
      <alignment/>
    </xf>
    <xf numFmtId="165" fontId="1" fillId="0" borderId="14" xfId="7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/>
    </xf>
    <xf numFmtId="0" fontId="8" fillId="0" borderId="0" xfId="56" applyFont="1" applyAlignment="1">
      <alignment/>
      <protection/>
    </xf>
    <xf numFmtId="165" fontId="0" fillId="0" borderId="38" xfId="0" applyNumberFormat="1" applyFill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3" fontId="13" fillId="0" borderId="0" xfId="62" applyNumberFormat="1" applyFont="1" applyBorder="1" applyAlignment="1">
      <alignment horizontal="left" wrapText="1"/>
      <protection/>
    </xf>
    <xf numFmtId="3" fontId="13" fillId="0" borderId="0" xfId="62" applyNumberFormat="1" applyFont="1" applyBorder="1" applyAlignment="1">
      <alignment horizontal="left"/>
      <protection/>
    </xf>
    <xf numFmtId="3" fontId="13" fillId="0" borderId="0" xfId="62" applyNumberFormat="1" applyFont="1" applyFill="1" applyBorder="1" applyAlignment="1">
      <alignment horizontal="left"/>
      <protection/>
    </xf>
    <xf numFmtId="175" fontId="13" fillId="0" borderId="0" xfId="62" applyNumberFormat="1" applyFont="1" applyBorder="1" applyAlignment="1">
      <alignment horizontal="left" wrapText="1"/>
      <protection/>
    </xf>
    <xf numFmtId="0" fontId="8" fillId="0" borderId="0" xfId="62" applyFont="1">
      <alignment/>
      <protection/>
    </xf>
    <xf numFmtId="0" fontId="33" fillId="0" borderId="0" xfId="62" applyFont="1">
      <alignment/>
      <protection/>
    </xf>
    <xf numFmtId="0" fontId="8" fillId="0" borderId="0" xfId="56" applyFont="1" applyAlignment="1">
      <alignment horizontal="center"/>
      <protection/>
    </xf>
    <xf numFmtId="0" fontId="5" fillId="0" borderId="39" xfId="62" applyFont="1" applyFill="1" applyBorder="1" applyAlignment="1">
      <alignment wrapText="1"/>
      <protection/>
    </xf>
    <xf numFmtId="0" fontId="5" fillId="0" borderId="40" xfId="62" applyFont="1" applyFill="1" applyBorder="1" applyAlignment="1">
      <alignment wrapText="1"/>
      <protection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/>
    </xf>
    <xf numFmtId="0" fontId="5" fillId="0" borderId="41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 wrapText="1"/>
      <protection/>
    </xf>
    <xf numFmtId="0" fontId="5" fillId="0" borderId="43" xfId="62" applyFont="1" applyBorder="1">
      <alignment/>
      <protection/>
    </xf>
    <xf numFmtId="0" fontId="5" fillId="0" borderId="44" xfId="62" applyFont="1" applyFill="1" applyBorder="1">
      <alignment/>
      <protection/>
    </xf>
    <xf numFmtId="0" fontId="14" fillId="0" borderId="13" xfId="62" applyFont="1" applyBorder="1">
      <alignment/>
      <protection/>
    </xf>
    <xf numFmtId="0" fontId="5" fillId="0" borderId="13" xfId="62" applyFont="1" applyBorder="1">
      <alignment/>
      <protection/>
    </xf>
    <xf numFmtId="0" fontId="5" fillId="0" borderId="16" xfId="62" applyFont="1" applyFill="1" applyBorder="1">
      <alignment/>
      <protection/>
    </xf>
    <xf numFmtId="0" fontId="5" fillId="0" borderId="13" xfId="62" applyFont="1" applyFill="1" applyBorder="1">
      <alignment/>
      <protection/>
    </xf>
    <xf numFmtId="0" fontId="5" fillId="0" borderId="15" xfId="62" applyFont="1" applyFill="1" applyBorder="1">
      <alignment/>
      <protection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wrapText="1"/>
    </xf>
    <xf numFmtId="0" fontId="9" fillId="0" borderId="4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2" fontId="6" fillId="0" borderId="7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2" fontId="24" fillId="0" borderId="7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Border="1" applyAlignment="1">
      <alignment/>
    </xf>
    <xf numFmtId="0" fontId="34" fillId="0" borderId="50" xfId="0" applyNumberFormat="1" applyFont="1" applyFill="1" applyBorder="1" applyAlignment="1">
      <alignment/>
    </xf>
    <xf numFmtId="0" fontId="35" fillId="0" borderId="0" xfId="0" applyFont="1" applyFill="1" applyAlignment="1">
      <alignment wrapText="1"/>
    </xf>
    <xf numFmtId="0" fontId="35" fillId="0" borderId="43" xfId="0" applyNumberFormat="1" applyFont="1" applyFill="1" applyBorder="1" applyAlignment="1" applyProtection="1">
      <alignment horizontal="center" vertical="top"/>
      <protection/>
    </xf>
    <xf numFmtId="0" fontId="35" fillId="0" borderId="15" xfId="0" applyNumberFormat="1" applyFont="1" applyFill="1" applyBorder="1" applyAlignment="1" applyProtection="1">
      <alignment horizontal="center" vertical="top"/>
      <protection/>
    </xf>
    <xf numFmtId="0" fontId="35" fillId="0" borderId="6" xfId="0" applyNumberFormat="1" applyFont="1" applyFill="1" applyBorder="1" applyAlignment="1" applyProtection="1">
      <alignment horizontal="center" vertical="top"/>
      <protection/>
    </xf>
    <xf numFmtId="0" fontId="35" fillId="0" borderId="25" xfId="0" applyNumberFormat="1" applyFont="1" applyFill="1" applyBorder="1" applyAlignment="1" applyProtection="1">
      <alignment horizontal="center" vertical="top"/>
      <protection/>
    </xf>
    <xf numFmtId="0" fontId="35" fillId="0" borderId="22" xfId="0" applyNumberFormat="1" applyFont="1" applyFill="1" applyBorder="1" applyAlignment="1" applyProtection="1">
      <alignment horizontal="center" vertical="top"/>
      <protection/>
    </xf>
    <xf numFmtId="0" fontId="36" fillId="0" borderId="43" xfId="0" applyNumberFormat="1" applyFont="1" applyFill="1" applyBorder="1" applyAlignment="1" applyProtection="1">
      <alignment horizontal="center" vertical="top"/>
      <protection/>
    </xf>
    <xf numFmtId="0" fontId="35" fillId="0" borderId="13" xfId="0" applyNumberFormat="1" applyFont="1" applyFill="1" applyBorder="1" applyAlignment="1" applyProtection="1">
      <alignment horizontal="center" vertical="top"/>
      <protection/>
    </xf>
    <xf numFmtId="0" fontId="36" fillId="0" borderId="22" xfId="0" applyNumberFormat="1" applyFont="1" applyFill="1" applyBorder="1" applyAlignment="1" applyProtection="1">
      <alignment horizontal="center" vertical="top"/>
      <protection/>
    </xf>
    <xf numFmtId="0" fontId="35" fillId="0" borderId="13" xfId="0" applyNumberFormat="1" applyFont="1" applyFill="1" applyBorder="1" applyAlignment="1">
      <alignment horizontal="center" wrapText="1"/>
    </xf>
    <xf numFmtId="0" fontId="35" fillId="0" borderId="18" xfId="0" applyNumberFormat="1" applyFont="1" applyFill="1" applyBorder="1" applyAlignment="1">
      <alignment horizontal="center" wrapText="1"/>
    </xf>
    <xf numFmtId="0" fontId="35" fillId="0" borderId="13" xfId="0" applyNumberFormat="1" applyFont="1" applyFill="1" applyBorder="1" applyAlignment="1">
      <alignment horizontal="center" vertical="top" wrapText="1"/>
    </xf>
    <xf numFmtId="0" fontId="35" fillId="0" borderId="25" xfId="0" applyNumberFormat="1" applyFont="1" applyFill="1" applyBorder="1" applyAlignment="1">
      <alignment horizontal="center" vertical="top" wrapText="1"/>
    </xf>
    <xf numFmtId="0" fontId="35" fillId="0" borderId="43" xfId="0" applyNumberFormat="1" applyFont="1" applyFill="1" applyBorder="1" applyAlignment="1">
      <alignment horizontal="center" wrapText="1"/>
    </xf>
    <xf numFmtId="0" fontId="35" fillId="0" borderId="15" xfId="0" applyNumberFormat="1" applyFont="1" applyFill="1" applyBorder="1" applyAlignment="1">
      <alignment horizontal="center" vertical="top" wrapText="1"/>
    </xf>
    <xf numFmtId="0" fontId="35" fillId="0" borderId="33" xfId="0" applyNumberFormat="1" applyFont="1" applyFill="1" applyBorder="1" applyAlignment="1">
      <alignment horizontal="center" vertical="top" wrapText="1"/>
    </xf>
    <xf numFmtId="0" fontId="35" fillId="0" borderId="15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wrapText="1"/>
    </xf>
    <xf numFmtId="0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3" fillId="0" borderId="0" xfId="59" applyNumberFormat="1" applyFont="1" applyFill="1" applyBorder="1" applyAlignment="1" applyProtection="1">
      <alignment horizontal="right" vertical="top"/>
      <protection/>
    </xf>
    <xf numFmtId="0" fontId="35" fillId="0" borderId="51" xfId="0" applyNumberFormat="1" applyFont="1" applyFill="1" applyBorder="1" applyAlignment="1" applyProtection="1">
      <alignment horizontal="center" vertical="center" wrapText="1"/>
      <protection/>
    </xf>
    <xf numFmtId="0" fontId="35" fillId="0" borderId="51" xfId="57" applyNumberFormat="1" applyFont="1" applyFill="1" applyBorder="1" applyAlignment="1">
      <alignment wrapText="1"/>
      <protection/>
    </xf>
    <xf numFmtId="0" fontId="35" fillId="0" borderId="29" xfId="0" applyNumberFormat="1" applyFont="1" applyFill="1" applyBorder="1" applyAlignment="1">
      <alignment wrapText="1"/>
    </xf>
    <xf numFmtId="0" fontId="35" fillId="0" borderId="47" xfId="0" applyNumberFormat="1" applyFont="1" applyFill="1" applyBorder="1" applyAlignment="1">
      <alignment wrapText="1"/>
    </xf>
    <xf numFmtId="0" fontId="35" fillId="0" borderId="52" xfId="0" applyNumberFormat="1" applyFont="1" applyFill="1" applyBorder="1" applyAlignment="1">
      <alignment wrapText="1"/>
    </xf>
    <xf numFmtId="0" fontId="35" fillId="0" borderId="51" xfId="0" applyNumberFormat="1" applyFont="1" applyFill="1" applyBorder="1" applyAlignment="1">
      <alignment wrapText="1"/>
    </xf>
    <xf numFmtId="0" fontId="35" fillId="0" borderId="32" xfId="0" applyNumberFormat="1" applyFont="1" applyFill="1" applyBorder="1" applyAlignment="1">
      <alignment wrapText="1"/>
    </xf>
    <xf numFmtId="0" fontId="35" fillId="0" borderId="53" xfId="58" applyNumberFormat="1" applyFont="1" applyFill="1" applyBorder="1" applyAlignment="1">
      <alignment horizontal="center" vertical="center" wrapText="1"/>
      <protection/>
    </xf>
    <xf numFmtId="0" fontId="35" fillId="0" borderId="42" xfId="58" applyNumberFormat="1" applyFont="1" applyFill="1" applyBorder="1" applyAlignment="1">
      <alignment horizontal="center" vertical="center" wrapText="1"/>
      <protection/>
    </xf>
    <xf numFmtId="0" fontId="35" fillId="0" borderId="36" xfId="58" applyNumberFormat="1" applyFont="1" applyFill="1" applyBorder="1" applyAlignment="1">
      <alignment horizontal="center" vertical="center" wrapText="1"/>
      <protection/>
    </xf>
    <xf numFmtId="0" fontId="35" fillId="0" borderId="34" xfId="0" applyNumberFormat="1" applyFont="1" applyFill="1" applyBorder="1" applyAlignment="1">
      <alignment/>
    </xf>
    <xf numFmtId="0" fontId="35" fillId="0" borderId="34" xfId="0" applyNumberFormat="1" applyFont="1" applyFill="1" applyBorder="1" applyAlignment="1">
      <alignment horizontal="right"/>
    </xf>
    <xf numFmtId="0" fontId="35" fillId="0" borderId="54" xfId="0" applyNumberFormat="1" applyFont="1" applyFill="1" applyBorder="1" applyAlignment="1">
      <alignment horizontal="right"/>
    </xf>
    <xf numFmtId="0" fontId="35" fillId="0" borderId="34" xfId="0" applyNumberFormat="1" applyFont="1" applyFill="1" applyBorder="1" applyAlignment="1">
      <alignment/>
    </xf>
    <xf numFmtId="0" fontId="37" fillId="0" borderId="34" xfId="0" applyNumberFormat="1" applyFont="1" applyFill="1" applyBorder="1" applyAlignment="1">
      <alignment/>
    </xf>
    <xf numFmtId="0" fontId="35" fillId="0" borderId="38" xfId="0" applyNumberFormat="1" applyFont="1" applyFill="1" applyBorder="1" applyAlignment="1">
      <alignment horizontal="right"/>
    </xf>
    <xf numFmtId="0" fontId="35" fillId="0" borderId="32" xfId="0" applyNumberFormat="1" applyFont="1" applyFill="1" applyBorder="1" applyAlignment="1" applyProtection="1">
      <alignment horizontal="center" vertical="top" wrapText="1"/>
      <protection/>
    </xf>
    <xf numFmtId="0" fontId="35" fillId="0" borderId="55" xfId="0" applyNumberFormat="1" applyFont="1" applyFill="1" applyBorder="1" applyAlignment="1" applyProtection="1">
      <alignment horizontal="left" vertical="top" wrapText="1"/>
      <protection/>
    </xf>
    <xf numFmtId="0" fontId="35" fillId="0" borderId="56" xfId="0" applyNumberFormat="1" applyFont="1" applyFill="1" applyBorder="1" applyAlignment="1" applyProtection="1">
      <alignment horizontal="left" vertical="top" wrapText="1"/>
      <protection/>
    </xf>
    <xf numFmtId="0" fontId="35" fillId="0" borderId="52" xfId="0" applyNumberFormat="1" applyFont="1" applyFill="1" applyBorder="1" applyAlignment="1" applyProtection="1">
      <alignment horizontal="center" vertical="top" wrapText="1"/>
      <protection/>
    </xf>
    <xf numFmtId="0" fontId="35" fillId="0" borderId="32" xfId="0" applyNumberFormat="1" applyFont="1" applyFill="1" applyBorder="1" applyAlignment="1" applyProtection="1">
      <alignment horizontal="left" vertical="top" wrapText="1"/>
      <protection/>
    </xf>
    <xf numFmtId="0" fontId="35" fillId="0" borderId="56" xfId="0" applyNumberFormat="1" applyFont="1" applyFill="1" applyBorder="1" applyAlignment="1">
      <alignment wrapText="1"/>
    </xf>
    <xf numFmtId="0" fontId="35" fillId="0" borderId="36" xfId="0" applyNumberFormat="1" applyFont="1" applyFill="1" applyBorder="1" applyAlignment="1">
      <alignment horizontal="center"/>
    </xf>
    <xf numFmtId="0" fontId="35" fillId="0" borderId="42" xfId="0" applyNumberFormat="1" applyFont="1" applyFill="1" applyBorder="1" applyAlignment="1">
      <alignment/>
    </xf>
    <xf numFmtId="168" fontId="13" fillId="0" borderId="0" xfId="0" applyNumberFormat="1" applyFont="1" applyFill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3" xfId="56" applyFont="1" applyBorder="1" applyAlignment="1">
      <alignment horizontal="center"/>
      <protection/>
    </xf>
    <xf numFmtId="0" fontId="5" fillId="33" borderId="23" xfId="60" applyFont="1" applyFill="1" applyBorder="1" applyAlignment="1">
      <alignment horizontal="center"/>
      <protection/>
    </xf>
    <xf numFmtId="0" fontId="5" fillId="33" borderId="23" xfId="60" applyFont="1" applyFill="1" applyBorder="1" applyAlignment="1" quotePrefix="1">
      <alignment horizontal="center"/>
      <protection/>
    </xf>
    <xf numFmtId="0" fontId="35" fillId="0" borderId="12" xfId="58" applyNumberFormat="1" applyFont="1" applyFill="1" applyBorder="1" applyAlignment="1">
      <alignment horizontal="center" vertical="center" wrapText="1"/>
      <protection/>
    </xf>
    <xf numFmtId="0" fontId="35" fillId="0" borderId="37" xfId="0" applyNumberFormat="1" applyFont="1" applyFill="1" applyBorder="1" applyAlignment="1">
      <alignment/>
    </xf>
    <xf numFmtId="0" fontId="35" fillId="0" borderId="37" xfId="0" applyNumberFormat="1" applyFont="1" applyFill="1" applyBorder="1" applyAlignment="1">
      <alignment/>
    </xf>
    <xf numFmtId="3" fontId="3" fillId="0" borderId="29" xfId="62" applyNumberFormat="1" applyFont="1" applyFill="1" applyBorder="1" applyAlignment="1">
      <alignment horizontal="left"/>
      <protection/>
    </xf>
    <xf numFmtId="165" fontId="3" fillId="0" borderId="34" xfId="62" applyNumberFormat="1" applyFont="1" applyFill="1" applyBorder="1" applyAlignment="1">
      <alignment horizontal="left"/>
      <protection/>
    </xf>
    <xf numFmtId="0" fontId="39" fillId="0" borderId="15" xfId="50" applyBorder="1">
      <alignment horizontal="center" vertical="center" wrapText="1"/>
      <protection/>
    </xf>
    <xf numFmtId="0" fontId="39" fillId="0" borderId="17" xfId="50" applyBorder="1">
      <alignment horizontal="center" vertical="center" wrapText="1"/>
      <protection/>
    </xf>
    <xf numFmtId="0" fontId="39" fillId="0" borderId="16" xfId="50" applyBorder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9" fillId="0" borderId="13" xfId="50" applyBorder="1">
      <alignment horizontal="center" vertical="center" wrapText="1"/>
      <protection/>
    </xf>
    <xf numFmtId="0" fontId="39" fillId="0" borderId="7" xfId="50" applyBorder="1">
      <alignment horizontal="center" vertical="center" wrapText="1"/>
      <protection/>
    </xf>
    <xf numFmtId="0" fontId="39" fillId="0" borderId="14" xfId="50" applyBorder="1">
      <alignment horizontal="center" vertical="center" wrapText="1"/>
      <protection/>
    </xf>
    <xf numFmtId="0" fontId="39" fillId="0" borderId="32" xfId="50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0" fontId="0" fillId="0" borderId="2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39" fillId="0" borderId="16" xfId="50" applyBorder="1" applyAlignment="1">
      <alignment horizontal="center" vertical="center" wrapText="1"/>
      <protection/>
    </xf>
    <xf numFmtId="0" fontId="39" fillId="0" borderId="57" xfId="50" applyBorder="1">
      <alignment horizontal="center" vertical="center" wrapText="1"/>
      <protection/>
    </xf>
    <xf numFmtId="0" fontId="39" fillId="0" borderId="58" xfId="50" applyBorder="1">
      <alignment horizontal="center" vertical="center" wrapText="1"/>
      <protection/>
    </xf>
    <xf numFmtId="0" fontId="39" fillId="0" borderId="13" xfId="0" applyFont="1" applyBorder="1" applyAlignment="1">
      <alignment/>
    </xf>
    <xf numFmtId="166" fontId="41" fillId="0" borderId="0" xfId="0" applyNumberFormat="1" applyFont="1" applyAlignment="1">
      <alignment/>
    </xf>
    <xf numFmtId="168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4" fontId="40" fillId="0" borderId="43" xfId="72" applyFill="1" applyBorder="1">
      <alignment horizontal="right"/>
      <protection/>
    </xf>
    <xf numFmtId="4" fontId="40" fillId="0" borderId="59" xfId="72" applyFill="1" applyBorder="1">
      <alignment horizontal="right"/>
      <protection/>
    </xf>
    <xf numFmtId="4" fontId="40" fillId="0" borderId="7" xfId="72" applyFill="1" applyBorder="1">
      <alignment horizontal="right"/>
      <protection/>
    </xf>
    <xf numFmtId="4" fontId="40" fillId="0" borderId="14" xfId="72" applyFill="1" applyBorder="1">
      <alignment horizontal="right"/>
      <protection/>
    </xf>
    <xf numFmtId="4" fontId="40" fillId="0" borderId="7" xfId="51" applyFill="1" applyBorder="1">
      <alignment horizontal="right"/>
      <protection/>
    </xf>
    <xf numFmtId="4" fontId="40" fillId="0" borderId="14" xfId="51" applyFill="1" applyBorder="1">
      <alignment horizontal="right"/>
      <protection/>
    </xf>
    <xf numFmtId="4" fontId="40" fillId="0" borderId="13" xfId="72" applyFill="1" applyBorder="1">
      <alignment horizontal="right"/>
      <protection/>
    </xf>
    <xf numFmtId="4" fontId="40" fillId="0" borderId="7" xfId="72" applyFont="1" applyFill="1" applyBorder="1">
      <alignment horizontal="right"/>
      <protection/>
    </xf>
    <xf numFmtId="4" fontId="40" fillId="0" borderId="14" xfId="72" applyFont="1" applyFill="1" applyBorder="1">
      <alignment horizontal="right"/>
      <protection/>
    </xf>
    <xf numFmtId="4" fontId="40" fillId="0" borderId="7" xfId="51" applyFont="1" applyFill="1" applyBorder="1">
      <alignment horizontal="right"/>
      <protection/>
    </xf>
    <xf numFmtId="4" fontId="40" fillId="0" borderId="14" xfId="51" applyFont="1" applyFill="1" applyBorder="1">
      <alignment horizontal="right"/>
      <protection/>
    </xf>
    <xf numFmtId="4" fontId="40" fillId="0" borderId="15" xfId="72" applyFill="1" applyBorder="1">
      <alignment horizontal="right"/>
      <protection/>
    </xf>
    <xf numFmtId="4" fontId="40" fillId="0" borderId="17" xfId="51" applyFill="1" applyBorder="1">
      <alignment horizontal="right"/>
      <protection/>
    </xf>
    <xf numFmtId="4" fontId="40" fillId="0" borderId="16" xfId="51" applyFill="1" applyBorder="1">
      <alignment horizontal="right"/>
      <protection/>
    </xf>
    <xf numFmtId="0" fontId="0" fillId="0" borderId="0" xfId="0" applyFill="1" applyAlignment="1">
      <alignment horizontal="right" vertical="top"/>
    </xf>
    <xf numFmtId="164" fontId="40" fillId="0" borderId="43" xfId="72" applyNumberFormat="1" applyFill="1" applyBorder="1">
      <alignment horizontal="right"/>
      <protection/>
    </xf>
    <xf numFmtId="164" fontId="40" fillId="0" borderId="59" xfId="72" applyNumberFormat="1" applyFill="1" applyBorder="1">
      <alignment horizontal="right"/>
      <protection/>
    </xf>
    <xf numFmtId="164" fontId="40" fillId="0" borderId="44" xfId="72" applyNumberFormat="1" applyFill="1" applyBorder="1">
      <alignment horizontal="right"/>
      <protection/>
    </xf>
    <xf numFmtId="164" fontId="0" fillId="0" borderId="13" xfId="0" applyNumberFormat="1" applyFill="1" applyBorder="1" applyAlignment="1">
      <alignment/>
    </xf>
    <xf numFmtId="164" fontId="40" fillId="0" borderId="7" xfId="72" applyNumberFormat="1" applyFill="1" applyBorder="1">
      <alignment horizontal="right"/>
      <protection/>
    </xf>
    <xf numFmtId="164" fontId="40" fillId="0" borderId="14" xfId="72" applyNumberFormat="1" applyFill="1" applyBorder="1">
      <alignment horizontal="right"/>
      <protection/>
    </xf>
    <xf numFmtId="164" fontId="0" fillId="0" borderId="7" xfId="0" applyNumberFormat="1" applyFill="1" applyBorder="1" applyAlignment="1">
      <alignment/>
    </xf>
    <xf numFmtId="164" fontId="40" fillId="0" borderId="7" xfId="51" applyNumberFormat="1" applyFill="1" applyBorder="1">
      <alignment horizontal="right"/>
      <protection/>
    </xf>
    <xf numFmtId="164" fontId="40" fillId="0" borderId="14" xfId="51" applyNumberFormat="1" applyFill="1" applyBorder="1">
      <alignment horizontal="right"/>
      <protection/>
    </xf>
    <xf numFmtId="164" fontId="40" fillId="0" borderId="13" xfId="72" applyNumberFormat="1" applyFill="1" applyBorder="1">
      <alignment horizontal="right"/>
      <protection/>
    </xf>
    <xf numFmtId="164" fontId="40" fillId="0" borderId="13" xfId="72" applyNumberFormat="1" applyFont="1" applyFill="1" applyBorder="1">
      <alignment horizontal="right"/>
      <protection/>
    </xf>
    <xf numFmtId="164" fontId="39" fillId="0" borderId="13" xfId="72" applyNumberFormat="1" applyFont="1" applyFill="1" applyBorder="1">
      <alignment horizontal="right"/>
      <protection/>
    </xf>
    <xf numFmtId="164" fontId="39" fillId="0" borderId="7" xfId="72" applyNumberFormat="1" applyFont="1" applyFill="1" applyBorder="1">
      <alignment horizontal="right"/>
      <protection/>
    </xf>
    <xf numFmtId="164" fontId="39" fillId="0" borderId="14" xfId="72" applyNumberFormat="1" applyFont="1" applyFill="1" applyBorder="1">
      <alignment horizontal="right"/>
      <protection/>
    </xf>
    <xf numFmtId="164" fontId="40" fillId="0" borderId="15" xfId="72" applyNumberFormat="1" applyFill="1" applyBorder="1">
      <alignment horizontal="right"/>
      <protection/>
    </xf>
    <xf numFmtId="164" fontId="40" fillId="0" borderId="17" xfId="51" applyNumberFormat="1" applyFill="1" applyBorder="1">
      <alignment horizontal="right"/>
      <protection/>
    </xf>
    <xf numFmtId="2" fontId="40" fillId="0" borderId="13" xfId="72" applyNumberFormat="1" applyFill="1" applyBorder="1">
      <alignment horizontal="right"/>
      <protection/>
    </xf>
    <xf numFmtId="2" fontId="40" fillId="0" borderId="7" xfId="72" applyNumberFormat="1" applyFill="1" applyBorder="1">
      <alignment horizontal="right"/>
      <protection/>
    </xf>
    <xf numFmtId="4" fontId="40" fillId="0" borderId="29" xfId="72" applyFont="1" applyFill="1" applyBorder="1">
      <alignment horizontal="right"/>
      <protection/>
    </xf>
    <xf numFmtId="4" fontId="40" fillId="0" borderId="44" xfId="72" applyFill="1" applyBorder="1">
      <alignment horizontal="right"/>
      <protection/>
    </xf>
    <xf numFmtId="4" fontId="40" fillId="0" borderId="39" xfId="72" applyFill="1" applyBorder="1">
      <alignment horizontal="right"/>
      <protection/>
    </xf>
    <xf numFmtId="164" fontId="40" fillId="0" borderId="18" xfId="72" applyNumberFormat="1" applyFont="1" applyFill="1" applyBorder="1">
      <alignment horizontal="right"/>
      <protection/>
    </xf>
    <xf numFmtId="0" fontId="0" fillId="0" borderId="51" xfId="0" applyBorder="1" applyAlignment="1">
      <alignment vertical="top" wrapText="1"/>
    </xf>
    <xf numFmtId="0" fontId="39" fillId="0" borderId="29" xfId="0" applyFont="1" applyBorder="1" applyAlignment="1">
      <alignment vertical="top" wrapText="1"/>
    </xf>
    <xf numFmtId="2" fontId="40" fillId="0" borderId="14" xfId="72" applyNumberFormat="1" applyFill="1" applyBorder="1">
      <alignment horizontal="right"/>
      <protection/>
    </xf>
    <xf numFmtId="164" fontId="40" fillId="0" borderId="16" xfId="51" applyNumberFormat="1" applyFill="1" applyBorder="1">
      <alignment horizontal="right"/>
      <protection/>
    </xf>
    <xf numFmtId="0" fontId="19" fillId="0" borderId="0" xfId="0" applyFont="1" applyFill="1" applyAlignment="1">
      <alignment horizontal="center" wrapText="1"/>
    </xf>
    <xf numFmtId="2" fontId="35" fillId="0" borderId="34" xfId="0" applyNumberFormat="1" applyFont="1" applyFill="1" applyBorder="1" applyAlignment="1">
      <alignment/>
    </xf>
    <xf numFmtId="170" fontId="40" fillId="0" borderId="7" xfId="72" applyNumberFormat="1" applyFont="1" applyFill="1" applyBorder="1">
      <alignment horizontal="right"/>
      <protection/>
    </xf>
    <xf numFmtId="165" fontId="3" fillId="0" borderId="34" xfId="62" applyNumberFormat="1" applyFont="1" applyFill="1" applyBorder="1" applyAlignment="1">
      <alignment horizontal="left" wrapText="1"/>
      <protection/>
    </xf>
    <xf numFmtId="165" fontId="3" fillId="0" borderId="34" xfId="62" applyNumberFormat="1" applyFont="1" applyFill="1" applyBorder="1" applyAlignment="1">
      <alignment horizontal="left" vertical="top" wrapText="1"/>
      <protection/>
    </xf>
    <xf numFmtId="165" fontId="10" fillId="0" borderId="34" xfId="62" applyNumberFormat="1" applyFont="1" applyFill="1" applyBorder="1" applyAlignment="1">
      <alignment vertical="center" wrapText="1"/>
      <protection/>
    </xf>
    <xf numFmtId="2" fontId="5" fillId="0" borderId="13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56" applyFont="1">
      <alignment/>
      <protection/>
    </xf>
    <xf numFmtId="0" fontId="0" fillId="0" borderId="0" xfId="56" applyFont="1" applyAlignment="1">
      <alignment/>
      <protection/>
    </xf>
    <xf numFmtId="0" fontId="0" fillId="0" borderId="42" xfId="56" applyFont="1" applyBorder="1" applyAlignment="1">
      <alignment horizontal="center"/>
      <protection/>
    </xf>
    <xf numFmtId="0" fontId="0" fillId="0" borderId="6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5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3" fillId="0" borderId="42" xfId="62" applyFont="1" applyFill="1" applyBorder="1" applyAlignment="1">
      <alignment horizontal="center" vertical="center" wrapText="1"/>
      <protection/>
    </xf>
    <xf numFmtId="0" fontId="3" fillId="0" borderId="36" xfId="62" applyFont="1" applyFill="1" applyBorder="1" applyAlignment="1">
      <alignment horizontal="center" vertical="center" wrapText="1"/>
      <protection/>
    </xf>
    <xf numFmtId="0" fontId="3" fillId="0" borderId="53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/>
      <protection/>
    </xf>
    <xf numFmtId="0" fontId="6" fillId="0" borderId="14" xfId="62" applyFont="1" applyFill="1" applyBorder="1" applyAlignment="1">
      <alignment horizontal="center"/>
      <protection/>
    </xf>
    <xf numFmtId="0" fontId="6" fillId="0" borderId="60" xfId="62" applyFont="1" applyFill="1" applyBorder="1" applyAlignment="1">
      <alignment horizontal="center"/>
      <protection/>
    </xf>
    <xf numFmtId="0" fontId="14" fillId="0" borderId="14" xfId="62" applyFont="1" applyFill="1" applyBorder="1" applyAlignment="1">
      <alignment wrapText="1"/>
      <protection/>
    </xf>
    <xf numFmtId="0" fontId="14" fillId="0" borderId="39" xfId="62" applyFont="1" applyFill="1" applyBorder="1" applyAlignment="1">
      <alignment wrapText="1"/>
      <protection/>
    </xf>
    <xf numFmtId="0" fontId="5" fillId="0" borderId="39" xfId="62" applyFont="1" applyFill="1" applyBorder="1">
      <alignment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5" fillId="0" borderId="61" xfId="62" applyFont="1" applyFill="1" applyBorder="1" applyAlignment="1">
      <alignment wrapText="1"/>
      <protection/>
    </xf>
    <xf numFmtId="0" fontId="5" fillId="0" borderId="62" xfId="62" applyFont="1" applyFill="1" applyBorder="1" applyAlignment="1">
      <alignment wrapText="1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wrapText="1"/>
      <protection/>
    </xf>
    <xf numFmtId="0" fontId="5" fillId="0" borderId="60" xfId="62" applyFont="1" applyFill="1" applyBorder="1" applyAlignment="1">
      <alignment wrapText="1"/>
      <protection/>
    </xf>
    <xf numFmtId="0" fontId="1" fillId="0" borderId="20" xfId="62" applyFont="1" applyFill="1" applyBorder="1" applyAlignment="1">
      <alignment wrapText="1"/>
      <protection/>
    </xf>
    <xf numFmtId="0" fontId="1" fillId="0" borderId="60" xfId="62" applyFont="1" applyFill="1" applyBorder="1" applyAlignment="1">
      <alignment wrapText="1"/>
      <protection/>
    </xf>
    <xf numFmtId="0" fontId="1" fillId="0" borderId="0" xfId="0" applyFont="1" applyFill="1" applyAlignment="1">
      <alignment/>
    </xf>
    <xf numFmtId="0" fontId="0" fillId="0" borderId="15" xfId="0" applyFill="1" applyBorder="1" applyAlignment="1">
      <alignment/>
    </xf>
    <xf numFmtId="3" fontId="3" fillId="0" borderId="0" xfId="62" applyNumberFormat="1" applyFont="1" applyFill="1" applyBorder="1" applyAlignment="1">
      <alignment horizontal="left" wrapText="1"/>
      <protection/>
    </xf>
    <xf numFmtId="175" fontId="3" fillId="0" borderId="0" xfId="62" applyNumberFormat="1" applyFont="1" applyFill="1" applyBorder="1" applyAlignment="1">
      <alignment horizontal="left" wrapText="1"/>
      <protection/>
    </xf>
    <xf numFmtId="0" fontId="33" fillId="0" borderId="0" xfId="0" applyNumberFormat="1" applyFont="1" applyFill="1" applyAlignment="1">
      <alignment/>
    </xf>
    <xf numFmtId="3" fontId="1" fillId="0" borderId="0" xfId="62" applyNumberFormat="1" applyFont="1" applyBorder="1" applyAlignment="1">
      <alignment horizontal="left"/>
      <protection/>
    </xf>
    <xf numFmtId="3" fontId="33" fillId="0" borderId="0" xfId="62" applyNumberFormat="1" applyFont="1" applyBorder="1" applyAlignment="1">
      <alignment horizontal="left"/>
      <protection/>
    </xf>
    <xf numFmtId="0" fontId="1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3" fontId="5" fillId="0" borderId="0" xfId="62" applyNumberFormat="1" applyFont="1" applyBorder="1" applyAlignment="1">
      <alignment horizontal="left" wrapText="1"/>
      <protection/>
    </xf>
    <xf numFmtId="0" fontId="5" fillId="0" borderId="6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165" fontId="1" fillId="0" borderId="44" xfId="0" applyNumberFormat="1" applyFont="1" applyFill="1" applyBorder="1" applyAlignment="1">
      <alignment horizontal="center"/>
    </xf>
    <xf numFmtId="165" fontId="1" fillId="0" borderId="13" xfId="7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 wrapText="1"/>
    </xf>
    <xf numFmtId="0" fontId="3" fillId="0" borderId="0" xfId="62" applyFont="1" applyFill="1">
      <alignment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/>
      <protection/>
    </xf>
    <xf numFmtId="0" fontId="3" fillId="0" borderId="47" xfId="62" applyFont="1" applyFill="1" applyBorder="1">
      <alignment/>
      <protection/>
    </xf>
    <xf numFmtId="165" fontId="3" fillId="0" borderId="54" xfId="62" applyNumberFormat="1" applyFont="1" applyFill="1" applyBorder="1">
      <alignment/>
      <protection/>
    </xf>
    <xf numFmtId="0" fontId="5" fillId="0" borderId="0" xfId="62" applyFont="1" applyFill="1" applyAlignment="1">
      <alignment horizontal="right"/>
      <protection/>
    </xf>
    <xf numFmtId="0" fontId="3" fillId="0" borderId="13" xfId="62" applyFont="1" applyFill="1" applyBorder="1" applyAlignment="1">
      <alignment horizontal="center"/>
      <protection/>
    </xf>
    <xf numFmtId="3" fontId="3" fillId="0" borderId="29" xfId="62" applyNumberFormat="1" applyFont="1" applyFill="1" applyBorder="1" applyAlignment="1">
      <alignment horizontal="left" wrapText="1"/>
      <protection/>
    </xf>
    <xf numFmtId="165" fontId="3" fillId="0" borderId="34" xfId="62" applyNumberFormat="1" applyFont="1" applyFill="1" applyBorder="1" applyAlignment="1">
      <alignment horizontal="right" wrapText="1"/>
      <protection/>
    </xf>
    <xf numFmtId="0" fontId="3" fillId="0" borderId="0" xfId="62" applyFont="1" applyFill="1" applyAlignment="1">
      <alignment horizontal="right"/>
      <protection/>
    </xf>
    <xf numFmtId="3" fontId="3" fillId="0" borderId="29" xfId="62" applyNumberFormat="1" applyFont="1" applyFill="1" applyBorder="1" applyAlignment="1">
      <alignment horizontal="left" vertical="top" wrapText="1"/>
      <protection/>
    </xf>
    <xf numFmtId="16" fontId="3" fillId="0" borderId="13" xfId="62" applyNumberFormat="1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3" fontId="23" fillId="0" borderId="0" xfId="62" applyNumberFormat="1" applyFont="1" applyFill="1" applyAlignment="1">
      <alignment horizontal="left"/>
      <protection/>
    </xf>
    <xf numFmtId="0" fontId="5" fillId="0" borderId="0" xfId="62" applyFont="1" applyFill="1" applyBorder="1">
      <alignment/>
      <protection/>
    </xf>
    <xf numFmtId="3" fontId="33" fillId="0" borderId="0" xfId="62" applyNumberFormat="1" applyFont="1" applyFill="1" applyBorder="1" applyAlignment="1">
      <alignment horizontal="left"/>
      <protection/>
    </xf>
    <xf numFmtId="4" fontId="40" fillId="0" borderId="13" xfId="72" applyFont="1" applyFill="1" applyBorder="1">
      <alignment horizontal="right"/>
      <protection/>
    </xf>
    <xf numFmtId="3" fontId="40" fillId="0" borderId="13" xfId="72" applyNumberFormat="1" applyFill="1" applyBorder="1">
      <alignment horizontal="right"/>
      <protection/>
    </xf>
    <xf numFmtId="171" fontId="40" fillId="0" borderId="14" xfId="51" applyNumberFormat="1" applyFill="1" applyBorder="1">
      <alignment horizontal="right"/>
      <protection/>
    </xf>
    <xf numFmtId="164" fontId="6" fillId="0" borderId="7" xfId="0" applyNumberFormat="1" applyFont="1" applyFill="1" applyBorder="1" applyAlignment="1">
      <alignment horizontal="center" wrapText="1"/>
    </xf>
    <xf numFmtId="164" fontId="6" fillId="0" borderId="4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wrapText="1"/>
    </xf>
    <xf numFmtId="0" fontId="16" fillId="0" borderId="0" xfId="62" applyFont="1">
      <alignment/>
      <protection/>
    </xf>
    <xf numFmtId="0" fontId="5" fillId="0" borderId="0" xfId="62" applyFont="1" applyAlignment="1">
      <alignment horizontal="right"/>
      <protection/>
    </xf>
    <xf numFmtId="0" fontId="42" fillId="0" borderId="0" xfId="62" applyFont="1" applyBorder="1" applyAlignment="1">
      <alignment horizontal="center" wrapText="1"/>
      <protection/>
    </xf>
    <xf numFmtId="0" fontId="43" fillId="0" borderId="0" xfId="62" applyFont="1" applyBorder="1" applyAlignment="1">
      <alignment horizontal="center"/>
      <protection/>
    </xf>
    <xf numFmtId="0" fontId="22" fillId="34" borderId="7" xfId="62" applyFont="1" applyFill="1" applyBorder="1" applyAlignment="1">
      <alignment horizontal="center"/>
      <protection/>
    </xf>
    <xf numFmtId="0" fontId="9" fillId="0" borderId="7" xfId="62" applyFont="1" applyBorder="1" applyAlignment="1">
      <alignment horizontal="center" vertical="center" wrapText="1"/>
      <protection/>
    </xf>
    <xf numFmtId="0" fontId="22" fillId="0" borderId="7" xfId="62" applyFont="1" applyBorder="1" applyAlignment="1">
      <alignment vertical="center" wrapText="1"/>
      <protection/>
    </xf>
    <xf numFmtId="0" fontId="22" fillId="0" borderId="7" xfId="62" applyFont="1" applyBorder="1">
      <alignment/>
      <protection/>
    </xf>
    <xf numFmtId="0" fontId="22" fillId="0" borderId="7" xfId="62" applyFont="1" applyBorder="1" applyAlignment="1">
      <alignment wrapText="1"/>
      <protection/>
    </xf>
    <xf numFmtId="0" fontId="22" fillId="0" borderId="7" xfId="62" applyFont="1" applyBorder="1" applyAlignment="1">
      <alignment/>
      <protection/>
    </xf>
    <xf numFmtId="1" fontId="44" fillId="0" borderId="7" xfId="62" applyNumberFormat="1" applyFont="1" applyBorder="1">
      <alignment/>
      <protection/>
    </xf>
    <xf numFmtId="0" fontId="45" fillId="0" borderId="7" xfId="62" applyFont="1" applyBorder="1" applyAlignment="1">
      <alignment vertical="center" wrapText="1"/>
      <protection/>
    </xf>
    <xf numFmtId="49" fontId="22" fillId="0" borderId="7" xfId="62" applyNumberFormat="1" applyFont="1" applyBorder="1" applyAlignment="1">
      <alignment/>
      <protection/>
    </xf>
    <xf numFmtId="49" fontId="22" fillId="0" borderId="7" xfId="62" applyNumberFormat="1" applyFont="1" applyBorder="1" applyAlignment="1">
      <alignment vertical="top" wrapText="1"/>
      <protection/>
    </xf>
    <xf numFmtId="2" fontId="46" fillId="0" borderId="7" xfId="62" applyNumberFormat="1" applyFont="1" applyBorder="1">
      <alignment/>
      <protection/>
    </xf>
    <xf numFmtId="1" fontId="46" fillId="0" borderId="7" xfId="62" applyNumberFormat="1" applyFont="1" applyBorder="1">
      <alignment/>
      <protection/>
    </xf>
    <xf numFmtId="0" fontId="10" fillId="0" borderId="0" xfId="62" applyFont="1" applyAlignment="1">
      <alignment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2" applyFont="1" applyBorder="1">
      <alignment/>
      <protection/>
    </xf>
    <xf numFmtId="0" fontId="5" fillId="0" borderId="33" xfId="62" applyFont="1" applyFill="1" applyBorder="1">
      <alignment/>
      <protection/>
    </xf>
    <xf numFmtId="0" fontId="5" fillId="0" borderId="61" xfId="62" applyFont="1" applyFill="1" applyBorder="1">
      <alignment/>
      <protection/>
    </xf>
    <xf numFmtId="0" fontId="1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16" fontId="5" fillId="0" borderId="28" xfId="0" applyNumberFormat="1" applyFont="1" applyFill="1" applyBorder="1" applyAlignment="1">
      <alignment horizontal="center" vertical="center"/>
    </xf>
    <xf numFmtId="165" fontId="47" fillId="0" borderId="34" xfId="62" applyNumberFormat="1" applyFont="1" applyFill="1" applyBorder="1" applyAlignment="1">
      <alignment horizontal="right"/>
      <protection/>
    </xf>
    <xf numFmtId="165" fontId="22" fillId="0" borderId="7" xfId="62" applyNumberFormat="1" applyFont="1" applyBorder="1">
      <alignment/>
      <protection/>
    </xf>
    <xf numFmtId="0" fontId="46" fillId="0" borderId="7" xfId="62" applyFont="1" applyBorder="1" applyAlignment="1">
      <alignment vertical="center" wrapText="1"/>
      <protection/>
    </xf>
    <xf numFmtId="165" fontId="46" fillId="0" borderId="7" xfId="62" applyNumberFormat="1" applyFont="1" applyBorder="1">
      <alignment/>
      <protection/>
    </xf>
    <xf numFmtId="0" fontId="46" fillId="0" borderId="7" xfId="62" applyFont="1" applyBorder="1">
      <alignment/>
      <protection/>
    </xf>
    <xf numFmtId="164" fontId="46" fillId="0" borderId="7" xfId="62" applyNumberFormat="1" applyFont="1" applyBorder="1">
      <alignment/>
      <protection/>
    </xf>
    <xf numFmtId="49" fontId="46" fillId="0" borderId="7" xfId="62" applyNumberFormat="1" applyFont="1" applyBorder="1" applyAlignment="1">
      <alignment vertical="top" wrapText="1"/>
      <protection/>
    </xf>
    <xf numFmtId="0" fontId="33" fillId="0" borderId="0" xfId="0" applyNumberFormat="1" applyFont="1" applyFill="1" applyAlignment="1">
      <alignment horizontal="right"/>
    </xf>
    <xf numFmtId="3" fontId="33" fillId="0" borderId="0" xfId="62" applyNumberFormat="1" applyFont="1" applyFill="1" applyBorder="1" applyAlignment="1">
      <alignment horizontal="right"/>
      <protection/>
    </xf>
    <xf numFmtId="2" fontId="0" fillId="0" borderId="7" xfId="0" applyNumberFormat="1" applyBorder="1" applyAlignment="1">
      <alignment/>
    </xf>
    <xf numFmtId="0" fontId="48" fillId="0" borderId="0" xfId="62" applyFont="1" applyBorder="1" applyAlignment="1">
      <alignment horizontal="center" wrapText="1"/>
      <protection/>
    </xf>
    <xf numFmtId="0" fontId="48" fillId="0" borderId="0" xfId="62" applyFont="1" applyBorder="1" applyAlignment="1">
      <alignment horizontal="center"/>
      <protection/>
    </xf>
    <xf numFmtId="4" fontId="5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165" fontId="5" fillId="0" borderId="39" xfId="62" applyNumberFormat="1" applyFont="1" applyFill="1" applyBorder="1" applyAlignment="1">
      <alignment wrapText="1"/>
      <protection/>
    </xf>
    <xf numFmtId="0" fontId="5" fillId="0" borderId="13" xfId="62" applyFont="1" applyBorder="1" applyAlignment="1">
      <alignment horizontal="center" vertical="top"/>
      <protection/>
    </xf>
    <xf numFmtId="0" fontId="3" fillId="0" borderId="13" xfId="62" applyFont="1" applyBorder="1" applyAlignment="1">
      <alignment horizontal="center" vertical="top"/>
      <protection/>
    </xf>
    <xf numFmtId="0" fontId="3" fillId="0" borderId="15" xfId="62" applyFont="1" applyFill="1" applyBorder="1" applyAlignment="1">
      <alignment horizontal="center"/>
      <protection/>
    </xf>
    <xf numFmtId="3" fontId="3" fillId="0" borderId="32" xfId="62" applyNumberFormat="1" applyFont="1" applyFill="1" applyBorder="1" applyAlignment="1">
      <alignment horizontal="left"/>
      <protection/>
    </xf>
    <xf numFmtId="165" fontId="7" fillId="0" borderId="38" xfId="62" applyNumberFormat="1" applyFont="1" applyFill="1" applyBorder="1" applyAlignment="1">
      <alignment horizontal="right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22" fillId="34" borderId="13" xfId="62" applyFont="1" applyFill="1" applyBorder="1" applyAlignment="1">
      <alignment horizontal="center"/>
      <protection/>
    </xf>
    <xf numFmtId="0" fontId="22" fillId="34" borderId="14" xfId="62" applyFont="1" applyFill="1" applyBorder="1" applyAlignment="1">
      <alignment horizontal="center"/>
      <protection/>
    </xf>
    <xf numFmtId="0" fontId="22" fillId="0" borderId="13" xfId="62" applyFont="1" applyBorder="1" applyAlignment="1">
      <alignment horizontal="center" vertical="top"/>
      <protection/>
    </xf>
    <xf numFmtId="0" fontId="22" fillId="0" borderId="14" xfId="62" applyFont="1" applyBorder="1">
      <alignment/>
      <protection/>
    </xf>
    <xf numFmtId="0" fontId="22" fillId="0" borderId="13" xfId="62" applyFont="1" applyBorder="1" applyAlignment="1">
      <alignment horizontal="center"/>
      <protection/>
    </xf>
    <xf numFmtId="49" fontId="22" fillId="0" borderId="13" xfId="62" applyNumberFormat="1" applyFont="1" applyBorder="1" applyAlignment="1">
      <alignment horizontal="center" vertical="top"/>
      <protection/>
    </xf>
    <xf numFmtId="1" fontId="44" fillId="0" borderId="14" xfId="62" applyNumberFormat="1" applyFont="1" applyBorder="1">
      <alignment/>
      <protection/>
    </xf>
    <xf numFmtId="2" fontId="46" fillId="0" borderId="14" xfId="62" applyNumberFormat="1" applyFont="1" applyBorder="1">
      <alignment/>
      <protection/>
    </xf>
    <xf numFmtId="1" fontId="46" fillId="0" borderId="14" xfId="62" applyNumberFormat="1" applyFont="1" applyBorder="1">
      <alignment/>
      <protection/>
    </xf>
    <xf numFmtId="49" fontId="22" fillId="0" borderId="15" xfId="62" applyNumberFormat="1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left" wrapText="1"/>
      <protection/>
    </xf>
    <xf numFmtId="0" fontId="22" fillId="0" borderId="17" xfId="62" applyFont="1" applyBorder="1">
      <alignment/>
      <protection/>
    </xf>
    <xf numFmtId="0" fontId="22" fillId="0" borderId="16" xfId="62" applyFont="1" applyBorder="1">
      <alignment/>
      <protection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0" borderId="43" xfId="62" applyFont="1" applyBorder="1" applyAlignment="1">
      <alignment horizontal="center"/>
      <protection/>
    </xf>
    <xf numFmtId="0" fontId="5" fillId="0" borderId="64" xfId="62" applyFont="1" applyBorder="1">
      <alignment/>
      <protection/>
    </xf>
    <xf numFmtId="0" fontId="14" fillId="0" borderId="39" xfId="62" applyFont="1" applyBorder="1">
      <alignment/>
      <protection/>
    </xf>
    <xf numFmtId="0" fontId="5" fillId="0" borderId="39" xfId="62" applyFont="1" applyBorder="1">
      <alignment/>
      <protection/>
    </xf>
    <xf numFmtId="0" fontId="5" fillId="0" borderId="39" xfId="62" applyFont="1" applyBorder="1" applyAlignment="1">
      <alignment wrapText="1"/>
      <protection/>
    </xf>
    <xf numFmtId="0" fontId="5" fillId="0" borderId="14" xfId="62" applyFont="1" applyBorder="1">
      <alignment/>
      <protection/>
    </xf>
    <xf numFmtId="0" fontId="5" fillId="0" borderId="15" xfId="62" applyFont="1" applyBorder="1" applyAlignment="1">
      <alignment horizontal="center"/>
      <protection/>
    </xf>
    <xf numFmtId="0" fontId="5" fillId="0" borderId="16" xfId="62" applyFont="1" applyBorder="1">
      <alignment/>
      <protection/>
    </xf>
    <xf numFmtId="0" fontId="6" fillId="0" borderId="37" xfId="62" applyFont="1" applyFill="1" applyBorder="1" applyAlignment="1">
      <alignment horizontal="center"/>
      <protection/>
    </xf>
    <xf numFmtId="0" fontId="1" fillId="0" borderId="65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1" fillId="0" borderId="47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0" fillId="0" borderId="39" xfId="0" applyNumberFormat="1" applyFill="1" applyBorder="1" applyAlignment="1">
      <alignment/>
    </xf>
    <xf numFmtId="164" fontId="5" fillId="0" borderId="39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0" fillId="0" borderId="39" xfId="0" applyNumberFormat="1" applyFill="1" applyBorder="1" applyAlignment="1">
      <alignment/>
    </xf>
    <xf numFmtId="4" fontId="5" fillId="0" borderId="39" xfId="0" applyNumberFormat="1" applyFont="1" applyFill="1" applyBorder="1" applyAlignment="1">
      <alignment horizontal="center"/>
    </xf>
    <xf numFmtId="0" fontId="13" fillId="0" borderId="29" xfId="62" applyFont="1" applyBorder="1">
      <alignment/>
      <protection/>
    </xf>
    <xf numFmtId="0" fontId="3" fillId="0" borderId="29" xfId="62" applyFont="1" applyBorder="1" applyAlignment="1">
      <alignment vertical="top" wrapText="1"/>
      <protection/>
    </xf>
    <xf numFmtId="0" fontId="3" fillId="0" borderId="29" xfId="62" applyFont="1" applyBorder="1" applyAlignment="1">
      <alignment horizontal="left" wrapText="1"/>
      <protection/>
    </xf>
    <xf numFmtId="0" fontId="3" fillId="0" borderId="29" xfId="62" applyFont="1" applyBorder="1">
      <alignment/>
      <protection/>
    </xf>
    <xf numFmtId="0" fontId="3" fillId="0" borderId="29" xfId="62" applyFont="1" applyBorder="1" applyAlignment="1">
      <alignment wrapText="1"/>
      <protection/>
    </xf>
    <xf numFmtId="0" fontId="7" fillId="0" borderId="29" xfId="62" applyFont="1" applyBorder="1">
      <alignment/>
      <protection/>
    </xf>
    <xf numFmtId="3" fontId="3" fillId="0" borderId="34" xfId="62" applyNumberFormat="1" applyFont="1" applyFill="1" applyBorder="1" applyAlignment="1">
      <alignment horizontal="left"/>
      <protection/>
    </xf>
    <xf numFmtId="0" fontId="3" fillId="0" borderId="34" xfId="62" applyFont="1" applyBorder="1" applyAlignment="1">
      <alignment horizontal="left" wrapText="1"/>
      <protection/>
    </xf>
    <xf numFmtId="0" fontId="3" fillId="0" borderId="34" xfId="62" applyFont="1" applyBorder="1">
      <alignment/>
      <protection/>
    </xf>
    <xf numFmtId="0" fontId="3" fillId="0" borderId="34" xfId="62" applyFont="1" applyBorder="1" applyAlignment="1">
      <alignment wrapText="1"/>
      <protection/>
    </xf>
    <xf numFmtId="165" fontId="7" fillId="0" borderId="34" xfId="62" applyNumberFormat="1" applyFont="1" applyFill="1" applyBorder="1" applyAlignment="1">
      <alignment horizontal="right"/>
      <protection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wrapText="1"/>
    </xf>
    <xf numFmtId="16" fontId="0" fillId="0" borderId="7" xfId="0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62" applyFont="1" applyAlignment="1">
      <alignment vertical="top"/>
      <protection/>
    </xf>
    <xf numFmtId="164" fontId="6" fillId="0" borderId="16" xfId="0" applyNumberFormat="1" applyFont="1" applyFill="1" applyBorder="1" applyAlignment="1">
      <alignment horizontal="center"/>
    </xf>
    <xf numFmtId="0" fontId="1" fillId="0" borderId="0" xfId="62" applyFont="1" applyAlignment="1">
      <alignment horizontal="center"/>
      <protection/>
    </xf>
    <xf numFmtId="164" fontId="5" fillId="0" borderId="7" xfId="0" applyNumberFormat="1" applyFont="1" applyFill="1" applyBorder="1" applyAlignment="1">
      <alignment/>
    </xf>
    <xf numFmtId="17" fontId="5" fillId="0" borderId="0" xfId="0" applyNumberFormat="1" applyFont="1" applyFill="1" applyAlignment="1">
      <alignment/>
    </xf>
    <xf numFmtId="0" fontId="0" fillId="0" borderId="39" xfId="0" applyNumberForma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167" fontId="0" fillId="0" borderId="64" xfId="0" applyNumberFormat="1" applyFill="1" applyBorder="1" applyAlignment="1">
      <alignment horizontal="center"/>
    </xf>
    <xf numFmtId="165" fontId="3" fillId="0" borderId="34" xfId="62" applyNumberFormat="1" applyFont="1" applyBorder="1">
      <alignment/>
      <protection/>
    </xf>
    <xf numFmtId="165" fontId="13" fillId="0" borderId="34" xfId="62" applyNumberFormat="1" applyFont="1" applyBorder="1">
      <alignment/>
      <protection/>
    </xf>
    <xf numFmtId="165" fontId="13" fillId="0" borderId="34" xfId="62" applyNumberFormat="1" applyFont="1" applyBorder="1" applyAlignment="1">
      <alignment horizontal="right"/>
      <protection/>
    </xf>
    <xf numFmtId="165" fontId="3" fillId="0" borderId="34" xfId="62" applyNumberFormat="1" applyFont="1" applyBorder="1" applyAlignment="1">
      <alignment vertical="top" wrapText="1"/>
      <protection/>
    </xf>
    <xf numFmtId="165" fontId="3" fillId="0" borderId="34" xfId="62" applyNumberFormat="1" applyFont="1" applyFill="1" applyBorder="1">
      <alignment/>
      <protection/>
    </xf>
    <xf numFmtId="165" fontId="1" fillId="0" borderId="43" xfId="0" applyNumberFormat="1" applyFont="1" applyFill="1" applyBorder="1" applyAlignment="1">
      <alignment horizontal="center"/>
    </xf>
    <xf numFmtId="0" fontId="6" fillId="0" borderId="7" xfId="62" applyFont="1" applyBorder="1">
      <alignment/>
      <protection/>
    </xf>
    <xf numFmtId="0" fontId="4" fillId="0" borderId="0" xfId="0" applyFont="1" applyAlignment="1">
      <alignment horizontal="right" wrapText="1"/>
    </xf>
    <xf numFmtId="164" fontId="13" fillId="0" borderId="0" xfId="0" applyNumberFormat="1" applyFont="1" applyFill="1" applyAlignment="1">
      <alignment/>
    </xf>
    <xf numFmtId="164" fontId="6" fillId="33" borderId="17" xfId="0" applyNumberFormat="1" applyFont="1" applyFill="1" applyBorder="1" applyAlignment="1">
      <alignment horizontal="center" wrapText="1"/>
    </xf>
    <xf numFmtId="2" fontId="35" fillId="0" borderId="34" xfId="0" applyNumberFormat="1" applyFont="1" applyFill="1" applyBorder="1" applyAlignment="1">
      <alignment/>
    </xf>
    <xf numFmtId="2" fontId="35" fillId="0" borderId="34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0" fillId="0" borderId="25" xfId="56" applyFont="1" applyBorder="1" applyAlignment="1">
      <alignment horizontal="center"/>
      <protection/>
    </xf>
    <xf numFmtId="0" fontId="0" fillId="0" borderId="7" xfId="0" applyFont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3" fillId="0" borderId="54" xfId="58" applyFont="1" applyFill="1" applyBorder="1" applyAlignment="1">
      <alignment horizontal="center" vertical="center" wrapText="1"/>
      <protection/>
    </xf>
    <xf numFmtId="0" fontId="28" fillId="0" borderId="38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13" fillId="0" borderId="54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67" xfId="0" applyNumberFormat="1" applyFont="1" applyFill="1" applyBorder="1" applyAlignment="1" applyProtection="1">
      <alignment horizontal="center" vertical="top" wrapText="1"/>
      <protection/>
    </xf>
    <xf numFmtId="0" fontId="13" fillId="0" borderId="28" xfId="0" applyNumberFormat="1" applyFont="1" applyFill="1" applyBorder="1" applyAlignment="1" applyProtection="1">
      <alignment horizontal="center" vertical="top" wrapText="1"/>
      <protection/>
    </xf>
    <xf numFmtId="0" fontId="13" fillId="0" borderId="28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vertical="top" wrapText="1"/>
    </xf>
    <xf numFmtId="0" fontId="18" fillId="0" borderId="34" xfId="0" applyFont="1" applyFill="1" applyBorder="1" applyAlignment="1">
      <alignment wrapText="1"/>
    </xf>
    <xf numFmtId="0" fontId="18" fillId="0" borderId="38" xfId="0" applyFont="1" applyFill="1" applyBorder="1" applyAlignment="1">
      <alignment wrapText="1"/>
    </xf>
    <xf numFmtId="164" fontId="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3" fillId="0" borderId="5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6" fillId="0" borderId="13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2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3" xfId="0" applyNumberFormat="1" applyFont="1" applyFill="1" applyBorder="1" applyAlignment="1">
      <alignment horizontal="center"/>
    </xf>
    <xf numFmtId="0" fontId="19" fillId="0" borderId="33" xfId="0" applyNumberFormat="1" applyFont="1" applyFill="1" applyBorder="1" applyAlignment="1">
      <alignment horizontal="center"/>
    </xf>
    <xf numFmtId="0" fontId="19" fillId="0" borderId="69" xfId="0" applyNumberFormat="1" applyFont="1" applyFill="1" applyBorder="1" applyAlignment="1">
      <alignment horizontal="center"/>
    </xf>
    <xf numFmtId="0" fontId="19" fillId="0" borderId="70" xfId="0" applyNumberFormat="1" applyFont="1" applyFill="1" applyBorder="1" applyAlignment="1">
      <alignment horizontal="center"/>
    </xf>
    <xf numFmtId="0" fontId="19" fillId="0" borderId="61" xfId="0" applyNumberFormat="1" applyFont="1" applyFill="1" applyBorder="1" applyAlignment="1">
      <alignment horizontal="center"/>
    </xf>
    <xf numFmtId="0" fontId="24" fillId="0" borderId="71" xfId="0" applyNumberFormat="1" applyFont="1" applyFill="1" applyBorder="1" applyAlignment="1">
      <alignment/>
    </xf>
    <xf numFmtId="0" fontId="0" fillId="0" borderId="68" xfId="0" applyNumberFormat="1" applyFill="1" applyBorder="1" applyAlignment="1">
      <alignment/>
    </xf>
    <xf numFmtId="0" fontId="24" fillId="0" borderId="15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2" fillId="0" borderId="0" xfId="45" applyFont="1" applyAlignment="1">
      <alignment horizontal="centerContinuous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4" fontId="40" fillId="0" borderId="0" xfId="72" applyFill="1" applyBorder="1">
      <alignment horizontal="right"/>
      <protection/>
    </xf>
    <xf numFmtId="4" fontId="40" fillId="0" borderId="0" xfId="51" applyFill="1" applyBorder="1">
      <alignment horizontal="right"/>
      <protection/>
    </xf>
    <xf numFmtId="164" fontId="5" fillId="0" borderId="13" xfId="0" applyNumberFormat="1" applyFont="1" applyFill="1" applyBorder="1" applyAlignment="1">
      <alignment horizontal="center"/>
    </xf>
    <xf numFmtId="164" fontId="0" fillId="0" borderId="39" xfId="0" applyNumberFormat="1" applyFill="1" applyBorder="1" applyAlignment="1">
      <alignment/>
    </xf>
    <xf numFmtId="0" fontId="0" fillId="0" borderId="6" xfId="56" applyFont="1" applyBorder="1" applyAlignment="1">
      <alignment horizontal="center" vertical="center"/>
      <protection/>
    </xf>
    <xf numFmtId="165" fontId="3" fillId="0" borderId="0" xfId="62" applyNumberFormat="1" applyFont="1" applyFill="1" applyBorder="1" applyAlignment="1">
      <alignment horizontal="right"/>
      <protection/>
    </xf>
    <xf numFmtId="0" fontId="13" fillId="0" borderId="13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6" fillId="0" borderId="72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64" fontId="6" fillId="0" borderId="48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2" fontId="35" fillId="0" borderId="38" xfId="0" applyNumberFormat="1" applyFont="1" applyFill="1" applyBorder="1" applyAlignment="1">
      <alignment/>
    </xf>
    <xf numFmtId="2" fontId="35" fillId="0" borderId="37" xfId="0" applyNumberFormat="1" applyFont="1" applyFill="1" applyBorder="1" applyAlignment="1">
      <alignment/>
    </xf>
    <xf numFmtId="0" fontId="50" fillId="0" borderId="0" xfId="0" applyFont="1" applyAlignment="1">
      <alignment/>
    </xf>
    <xf numFmtId="2" fontId="37" fillId="0" borderId="34" xfId="0" applyNumberFormat="1" applyFont="1" applyFill="1" applyBorder="1" applyAlignment="1">
      <alignment/>
    </xf>
    <xf numFmtId="1" fontId="0" fillId="0" borderId="7" xfId="0" applyNumberFormat="1" applyBorder="1" applyAlignment="1">
      <alignment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left"/>
    </xf>
    <xf numFmtId="0" fontId="49" fillId="0" borderId="0" xfId="0" applyNumberFormat="1" applyFont="1" applyBorder="1" applyAlignment="1">
      <alignment horizontal="center" wrapText="1"/>
    </xf>
    <xf numFmtId="0" fontId="49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8" fillId="0" borderId="48" xfId="0" applyFont="1" applyBorder="1" applyAlignment="1">
      <alignment horizontal="justify" vertical="top" wrapText="1"/>
    </xf>
    <xf numFmtId="0" fontId="18" fillId="0" borderId="48" xfId="0" applyFont="1" applyBorder="1" applyAlignment="1">
      <alignment horizontal="justify" vertical="top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7" xfId="0" applyFont="1" applyBorder="1" applyAlignment="1">
      <alignment horizontal="center" vertical="center"/>
    </xf>
    <xf numFmtId="0" fontId="52" fillId="0" borderId="7" xfId="0" applyFont="1" applyBorder="1" applyAlignment="1">
      <alignment wrapText="1"/>
    </xf>
    <xf numFmtId="0" fontId="52" fillId="0" borderId="7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3" fillId="0" borderId="0" xfId="0" applyFont="1" applyAlignment="1">
      <alignment horizontal="center"/>
    </xf>
    <xf numFmtId="0" fontId="33" fillId="0" borderId="0" xfId="0" applyFont="1" applyAlignment="1">
      <alignment/>
    </xf>
    <xf numFmtId="0" fontId="52" fillId="0" borderId="19" xfId="0" applyFont="1" applyBorder="1" applyAlignment="1">
      <alignment/>
    </xf>
    <xf numFmtId="0" fontId="5" fillId="0" borderId="0" xfId="62" applyFont="1" applyAlignment="1">
      <alignment/>
      <protection/>
    </xf>
    <xf numFmtId="0" fontId="5" fillId="0" borderId="42" xfId="62" applyFont="1" applyBorder="1" applyAlignment="1">
      <alignment horizontal="center"/>
      <protection/>
    </xf>
    <xf numFmtId="0" fontId="5" fillId="0" borderId="53" xfId="62" applyFont="1" applyBorder="1" applyAlignment="1">
      <alignment/>
      <protection/>
    </xf>
    <xf numFmtId="2" fontId="52" fillId="0" borderId="7" xfId="0" applyNumberFormat="1" applyFont="1" applyBorder="1" applyAlignment="1">
      <alignment/>
    </xf>
    <xf numFmtId="0" fontId="31" fillId="0" borderId="48" xfId="0" applyFont="1" applyBorder="1" applyAlignment="1">
      <alignment horizontal="left" vertical="top"/>
    </xf>
    <xf numFmtId="171" fontId="3" fillId="0" borderId="34" xfId="62" applyNumberFormat="1" applyFont="1" applyFill="1" applyBorder="1" applyAlignment="1">
      <alignment horizontal="right" wrapText="1"/>
      <protection/>
    </xf>
    <xf numFmtId="2" fontId="5" fillId="0" borderId="15" xfId="0" applyNumberFormat="1" applyFont="1" applyFill="1" applyBorder="1" applyAlignment="1">
      <alignment horizontal="center"/>
    </xf>
    <xf numFmtId="2" fontId="5" fillId="0" borderId="73" xfId="0" applyNumberFormat="1" applyFont="1" applyFill="1" applyBorder="1" applyAlignment="1">
      <alignment horizontal="center"/>
    </xf>
    <xf numFmtId="0" fontId="54" fillId="0" borderId="7" xfId="0" applyFont="1" applyBorder="1" applyAlignment="1">
      <alignment/>
    </xf>
    <xf numFmtId="0" fontId="53" fillId="0" borderId="7" xfId="0" applyFont="1" applyBorder="1" applyAlignment="1">
      <alignment/>
    </xf>
    <xf numFmtId="2" fontId="35" fillId="33" borderId="34" xfId="0" applyNumberFormat="1" applyFont="1" applyFill="1" applyBorder="1" applyAlignment="1">
      <alignment horizontal="right"/>
    </xf>
    <xf numFmtId="2" fontId="55" fillId="0" borderId="0" xfId="0" applyNumberFormat="1" applyFont="1" applyFill="1" applyAlignment="1">
      <alignment/>
    </xf>
    <xf numFmtId="0" fontId="55" fillId="0" borderId="0" xfId="0" applyNumberFormat="1" applyFont="1" applyFill="1" applyAlignment="1">
      <alignment/>
    </xf>
    <xf numFmtId="0" fontId="13" fillId="0" borderId="3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8" fillId="0" borderId="0" xfId="59" applyNumberFormat="1" applyFont="1" applyFill="1" applyBorder="1" applyAlignment="1" applyProtection="1">
      <alignment horizontal="center" vertical="top"/>
      <protection/>
    </xf>
    <xf numFmtId="0" fontId="2" fillId="0" borderId="74" xfId="0" applyNumberFormat="1" applyFont="1" applyFill="1" applyBorder="1" applyAlignment="1">
      <alignment horizontal="center"/>
    </xf>
    <xf numFmtId="0" fontId="13" fillId="0" borderId="74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horizontal="center"/>
    </xf>
    <xf numFmtId="0" fontId="2" fillId="0" borderId="72" xfId="0" applyNumberFormat="1" applyFont="1" applyFill="1" applyBorder="1" applyAlignment="1">
      <alignment horizontal="center"/>
    </xf>
    <xf numFmtId="0" fontId="2" fillId="0" borderId="72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4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horizontal="center" wrapText="1"/>
    </xf>
    <xf numFmtId="0" fontId="5" fillId="0" borderId="51" xfId="0" applyNumberFormat="1" applyFont="1" applyFill="1" applyBorder="1" applyAlignment="1">
      <alignment horizontal="center" wrapText="1"/>
    </xf>
    <xf numFmtId="0" fontId="5" fillId="0" borderId="44" xfId="0" applyNumberFormat="1" applyFont="1" applyFill="1" applyBorder="1" applyAlignment="1">
      <alignment horizontal="center" wrapText="1"/>
    </xf>
    <xf numFmtId="0" fontId="39" fillId="0" borderId="43" xfId="50" applyBorder="1">
      <alignment horizontal="center" vertical="center" wrapText="1"/>
      <protection/>
    </xf>
    <xf numFmtId="0" fontId="39" fillId="0" borderId="13" xfId="50" applyBorder="1">
      <alignment horizontal="center" vertical="center" wrapText="1"/>
      <protection/>
    </xf>
    <xf numFmtId="0" fontId="39" fillId="0" borderId="63" xfId="50" applyBorder="1" applyAlignment="1">
      <alignment horizontal="center" vertical="center" wrapText="1"/>
      <protection/>
    </xf>
    <xf numFmtId="0" fontId="39" fillId="0" borderId="24" xfId="50" applyBorder="1" applyAlignment="1">
      <alignment horizontal="center" vertical="center" wrapText="1"/>
      <protection/>
    </xf>
    <xf numFmtId="0" fontId="39" fillId="0" borderId="20" xfId="50" applyBorder="1" applyAlignment="1">
      <alignment horizontal="center" vertical="center" wrapText="1"/>
      <protection/>
    </xf>
    <xf numFmtId="0" fontId="39" fillId="0" borderId="43" xfId="50" applyFont="1" applyBorder="1">
      <alignment horizontal="center" vertical="center" wrapText="1"/>
      <protection/>
    </xf>
    <xf numFmtId="0" fontId="39" fillId="0" borderId="59" xfId="50" applyBorder="1">
      <alignment horizontal="center" vertical="center" wrapText="1"/>
      <protection/>
    </xf>
    <xf numFmtId="0" fontId="39" fillId="0" borderId="44" xfId="50" applyBorder="1">
      <alignment horizontal="center" vertical="center" wrapText="1"/>
      <protection/>
    </xf>
    <xf numFmtId="0" fontId="1" fillId="0" borderId="29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7" fillId="0" borderId="0" xfId="0" applyNumberFormat="1" applyFont="1" applyFill="1" applyAlignment="1">
      <alignment horizontal="left"/>
    </xf>
    <xf numFmtId="0" fontId="42" fillId="0" borderId="0" xfId="45" applyFont="1" applyAlignment="1">
      <alignment horizontal="center" vertical="center" wrapText="1"/>
      <protection/>
    </xf>
    <xf numFmtId="0" fontId="39" fillId="0" borderId="51" xfId="50" applyBorder="1" applyAlignment="1">
      <alignment horizontal="center" vertical="center" wrapText="1"/>
      <protection/>
    </xf>
    <xf numFmtId="0" fontId="39" fillId="0" borderId="29" xfId="50" applyBorder="1" applyAlignment="1">
      <alignment horizontal="center" vertical="center" wrapText="1"/>
      <protection/>
    </xf>
    <xf numFmtId="0" fontId="8" fillId="0" borderId="0" xfId="62" applyFont="1" applyFill="1" applyAlignment="1">
      <alignment horizontal="center"/>
      <protection/>
    </xf>
    <xf numFmtId="0" fontId="9" fillId="0" borderId="43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9" fillId="0" borderId="59" xfId="62" applyFont="1" applyBorder="1" applyAlignment="1">
      <alignment horizontal="center" vertical="center"/>
      <protection/>
    </xf>
    <xf numFmtId="0" fontId="9" fillId="0" borderId="7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horizontal="center" wrapText="1"/>
      <protection/>
    </xf>
    <xf numFmtId="0" fontId="26" fillId="0" borderId="59" xfId="62" applyFont="1" applyBorder="1" applyAlignment="1">
      <alignment horizontal="center" vertical="center" wrapText="1"/>
      <protection/>
    </xf>
    <xf numFmtId="0" fontId="26" fillId="0" borderId="44" xfId="62" applyFont="1" applyBorder="1" applyAlignment="1">
      <alignment horizontal="center" vertical="center" wrapText="1"/>
      <protection/>
    </xf>
    <xf numFmtId="0" fontId="5" fillId="0" borderId="0" xfId="62" applyFont="1" applyAlignment="1">
      <alignment horizontal="justify" wrapText="1"/>
      <protection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62" applyFont="1" applyAlignment="1">
      <alignment horizont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/>
      <protection/>
    </xf>
    <xf numFmtId="0" fontId="5" fillId="0" borderId="43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59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44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3" fillId="0" borderId="54" xfId="62" applyFont="1" applyFill="1" applyBorder="1" applyAlignment="1">
      <alignment horizontal="center" vertical="center" wrapText="1"/>
      <protection/>
    </xf>
    <xf numFmtId="0" fontId="3" fillId="0" borderId="34" xfId="62" applyFont="1" applyFill="1" applyBorder="1" applyAlignment="1">
      <alignment horizontal="center" vertical="center" wrapText="1"/>
      <protection/>
    </xf>
    <xf numFmtId="0" fontId="3" fillId="0" borderId="38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wrapText="1"/>
      <protection/>
    </xf>
    <xf numFmtId="0" fontId="17" fillId="0" borderId="0" xfId="0" applyFont="1" applyFill="1" applyAlignment="1">
      <alignment horizontal="center"/>
    </xf>
    <xf numFmtId="0" fontId="5" fillId="0" borderId="43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3" fillId="0" borderId="51" xfId="62" applyFont="1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 wrapText="1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6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48" fillId="0" borderId="0" xfId="62" applyFont="1" applyBorder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8" fillId="0" borderId="29" xfId="0" applyNumberFormat="1" applyFont="1" applyBorder="1" applyAlignment="1">
      <alignment horizontal="center" vertical="top"/>
    </xf>
    <xf numFmtId="0" fontId="18" fillId="0" borderId="72" xfId="0" applyNumberFormat="1" applyFont="1" applyBorder="1" applyAlignment="1">
      <alignment horizontal="center" vertical="top"/>
    </xf>
    <xf numFmtId="0" fontId="18" fillId="0" borderId="48" xfId="0" applyNumberFormat="1" applyFont="1" applyBorder="1" applyAlignment="1">
      <alignment horizontal="center" vertical="top"/>
    </xf>
    <xf numFmtId="0" fontId="31" fillId="0" borderId="29" xfId="0" applyNumberFormat="1" applyFont="1" applyBorder="1" applyAlignment="1">
      <alignment horizontal="center" vertical="top"/>
    </xf>
    <xf numFmtId="0" fontId="31" fillId="0" borderId="72" xfId="0" applyNumberFormat="1" applyFont="1" applyBorder="1" applyAlignment="1">
      <alignment horizontal="center" vertical="top"/>
    </xf>
    <xf numFmtId="0" fontId="31" fillId="0" borderId="48" xfId="0" applyNumberFormat="1" applyFont="1" applyBorder="1" applyAlignment="1">
      <alignment horizontal="center" vertical="top"/>
    </xf>
    <xf numFmtId="0" fontId="49" fillId="0" borderId="0" xfId="0" applyNumberFormat="1" applyFont="1" applyBorder="1" applyAlignment="1">
      <alignment horizontal="center" wrapText="1"/>
    </xf>
    <xf numFmtId="0" fontId="49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9" xfId="0" applyNumberFormat="1" applyFont="1" applyBorder="1" applyAlignment="1">
      <alignment horizontal="center" vertical="center" wrapText="1"/>
    </xf>
    <xf numFmtId="0" fontId="18" fillId="0" borderId="72" xfId="0" applyNumberFormat="1" applyFont="1" applyBorder="1" applyAlignment="1">
      <alignment horizontal="center" vertical="center" wrapText="1"/>
    </xf>
    <xf numFmtId="0" fontId="18" fillId="0" borderId="4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8" fillId="0" borderId="72" xfId="0" applyFont="1" applyBorder="1" applyAlignment="1">
      <alignment horizontal="center" vertical="top"/>
    </xf>
    <xf numFmtId="0" fontId="18" fillId="0" borderId="48" xfId="0" applyFont="1" applyBorder="1" applyAlignment="1">
      <alignment horizontal="center" vertical="top"/>
    </xf>
    <xf numFmtId="49" fontId="18" fillId="0" borderId="7" xfId="0" applyNumberFormat="1" applyFont="1" applyBorder="1" applyAlignment="1">
      <alignment horizontal="center" vertical="top"/>
    </xf>
    <xf numFmtId="0" fontId="18" fillId="0" borderId="72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/>
    </xf>
    <xf numFmtId="0" fontId="18" fillId="0" borderId="72" xfId="0" applyFont="1" applyBorder="1" applyAlignment="1">
      <alignment horizontal="left" vertical="top" wrapText="1"/>
    </xf>
    <xf numFmtId="0" fontId="18" fillId="0" borderId="48" xfId="0" applyFont="1" applyBorder="1" applyAlignment="1">
      <alignment horizontal="left" vertical="top" wrapText="1"/>
    </xf>
    <xf numFmtId="0" fontId="42" fillId="0" borderId="0" xfId="0" applyNumberFormat="1" applyFont="1" applyBorder="1" applyAlignment="1">
      <alignment horizontal="left"/>
    </xf>
    <xf numFmtId="0" fontId="31" fillId="0" borderId="72" xfId="0" applyFont="1" applyBorder="1" applyAlignment="1">
      <alignment horizontal="left" vertical="top"/>
    </xf>
    <xf numFmtId="0" fontId="31" fillId="0" borderId="48" xfId="0" applyFont="1" applyBorder="1" applyAlignment="1">
      <alignment horizontal="left" vertical="top"/>
    </xf>
    <xf numFmtId="0" fontId="0" fillId="0" borderId="0" xfId="0" applyAlignment="1">
      <alignment/>
    </xf>
    <xf numFmtId="0" fontId="18" fillId="0" borderId="29" xfId="0" applyNumberFormat="1" applyFont="1" applyBorder="1" applyAlignment="1">
      <alignment horizontal="left" vertical="top"/>
    </xf>
    <xf numFmtId="0" fontId="18" fillId="0" borderId="72" xfId="0" applyNumberFormat="1" applyFont="1" applyBorder="1" applyAlignment="1">
      <alignment horizontal="left" vertical="top"/>
    </xf>
    <xf numFmtId="0" fontId="18" fillId="0" borderId="48" xfId="0" applyNumberFormat="1" applyFont="1" applyBorder="1" applyAlignment="1">
      <alignment horizontal="left" vertical="top"/>
    </xf>
    <xf numFmtId="0" fontId="18" fillId="0" borderId="29" xfId="0" applyNumberFormat="1" applyFont="1" applyBorder="1" applyAlignment="1">
      <alignment horizontal="center" vertical="top" wrapText="1"/>
    </xf>
    <xf numFmtId="0" fontId="18" fillId="0" borderId="72" xfId="0" applyNumberFormat="1" applyFont="1" applyBorder="1" applyAlignment="1">
      <alignment horizontal="center" vertical="top" wrapText="1"/>
    </xf>
    <xf numFmtId="0" fontId="18" fillId="0" borderId="48" xfId="0" applyNumberFormat="1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0" fontId="18" fillId="0" borderId="75" xfId="0" applyFont="1" applyBorder="1" applyAlignment="1">
      <alignment horizontal="center" vertical="top" wrapText="1"/>
    </xf>
    <xf numFmtId="0" fontId="18" fillId="0" borderId="72" xfId="0" applyFont="1" applyBorder="1" applyAlignment="1">
      <alignment horizontal="justify" vertical="top" wrapText="1"/>
    </xf>
    <xf numFmtId="0" fontId="18" fillId="0" borderId="72" xfId="0" applyFont="1" applyBorder="1" applyAlignment="1">
      <alignment horizontal="justify" vertical="top"/>
    </xf>
    <xf numFmtId="0" fontId="18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justify" vertical="top" wrapText="1"/>
    </xf>
    <xf numFmtId="0" fontId="31" fillId="0" borderId="72" xfId="0" applyFont="1" applyBorder="1" applyAlignment="1">
      <alignment horizontal="justify" vertical="top" wrapText="1"/>
    </xf>
    <xf numFmtId="0" fontId="0" fillId="0" borderId="19" xfId="0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0" fillId="0" borderId="39" xfId="0" applyBorder="1" applyAlignment="1">
      <alignment/>
    </xf>
    <xf numFmtId="165" fontId="5" fillId="0" borderId="2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5" fontId="18" fillId="0" borderId="29" xfId="0" applyNumberFormat="1" applyFont="1" applyBorder="1" applyAlignment="1">
      <alignment horizontal="center" vertical="top"/>
    </xf>
    <xf numFmtId="165" fontId="18" fillId="0" borderId="72" xfId="0" applyNumberFormat="1" applyFont="1" applyBorder="1" applyAlignment="1">
      <alignment horizontal="center" vertical="top"/>
    </xf>
    <xf numFmtId="165" fontId="18" fillId="0" borderId="48" xfId="0" applyNumberFormat="1" applyFont="1" applyBorder="1" applyAlignment="1">
      <alignment horizontal="center" vertical="top"/>
    </xf>
    <xf numFmtId="165" fontId="31" fillId="0" borderId="29" xfId="0" applyNumberFormat="1" applyFont="1" applyBorder="1" applyAlignment="1">
      <alignment horizontal="center" vertical="top"/>
    </xf>
    <xf numFmtId="165" fontId="31" fillId="0" borderId="72" xfId="0" applyNumberFormat="1" applyFont="1" applyBorder="1" applyAlignment="1">
      <alignment horizontal="center" vertical="top"/>
    </xf>
    <xf numFmtId="165" fontId="31" fillId="0" borderId="48" xfId="0" applyNumberFormat="1" applyFont="1" applyBorder="1" applyAlignment="1">
      <alignment horizontal="center" vertical="top"/>
    </xf>
    <xf numFmtId="165" fontId="53" fillId="0" borderId="7" xfId="0" applyNumberFormat="1" applyFont="1" applyBorder="1" applyAlignment="1">
      <alignment/>
    </xf>
    <xf numFmtId="165" fontId="54" fillId="0" borderId="7" xfId="0" applyNumberFormat="1" applyFont="1" applyBorder="1" applyAlignment="1">
      <alignment/>
    </xf>
    <xf numFmtId="165" fontId="52" fillId="0" borderId="7" xfId="0" applyNumberFormat="1" applyFont="1" applyBorder="1" applyAlignment="1">
      <alignment/>
    </xf>
    <xf numFmtId="0" fontId="9" fillId="0" borderId="48" xfId="0" applyFont="1" applyFill="1" applyBorder="1" applyAlignment="1">
      <alignment wrapText="1"/>
    </xf>
    <xf numFmtId="0" fontId="52" fillId="0" borderId="6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52" fillId="0" borderId="13" xfId="0" applyFont="1" applyBorder="1" applyAlignment="1">
      <alignment vertical="center"/>
    </xf>
    <xf numFmtId="165" fontId="53" fillId="0" borderId="14" xfId="0" applyNumberFormat="1" applyFont="1" applyBorder="1" applyAlignment="1">
      <alignment/>
    </xf>
    <xf numFmtId="165" fontId="54" fillId="0" borderId="14" xfId="0" applyNumberFormat="1" applyFont="1" applyBorder="1" applyAlignment="1">
      <alignment/>
    </xf>
    <xf numFmtId="165" fontId="52" fillId="0" borderId="14" xfId="0" applyNumberFormat="1" applyFont="1" applyBorder="1" applyAlignment="1">
      <alignment/>
    </xf>
    <xf numFmtId="165" fontId="52" fillId="0" borderId="14" xfId="0" applyNumberFormat="1" applyFont="1" applyBorder="1" applyAlignment="1">
      <alignment wrapText="1"/>
    </xf>
    <xf numFmtId="0" fontId="54" fillId="0" borderId="14" xfId="0" applyFont="1" applyBorder="1" applyAlignment="1">
      <alignment/>
    </xf>
    <xf numFmtId="0" fontId="52" fillId="0" borderId="14" xfId="0" applyFont="1" applyBorder="1" applyAlignment="1">
      <alignment wrapText="1"/>
    </xf>
    <xf numFmtId="2" fontId="52" fillId="0" borderId="14" xfId="0" applyNumberFormat="1" applyFont="1" applyBorder="1" applyAlignment="1">
      <alignment/>
    </xf>
    <xf numFmtId="0" fontId="52" fillId="0" borderId="15" xfId="0" applyFont="1" applyBorder="1" applyAlignment="1">
      <alignment vertical="center"/>
    </xf>
    <xf numFmtId="0" fontId="52" fillId="0" borderId="17" xfId="0" applyFont="1" applyBorder="1" applyAlignment="1">
      <alignment wrapText="1"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16" xfId="56"/>
    <cellStyle name="Обычный_Tarif_2002 год" xfId="57"/>
    <cellStyle name="Обычный_Tarif_97" xfId="58"/>
    <cellStyle name="Обычный_Книга1" xfId="59"/>
    <cellStyle name="Обычный_окс" xfId="60"/>
    <cellStyle name="Обычный_Тариф2003" xfId="61"/>
    <cellStyle name="Обычный_тарифы на 2002г с 1-0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ормула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D\&#1044;&#1086;&#1082;&#1091;&#1084;&#1077;&#1085;&#1090;&#1099;%20Power2\&#1056;&#1069;&#1050;%202007%20-9%20&#1075;&#1086;&#1076;+&#1072;&#1074;&#1090;&#1086;&#1084;&#1072;&#1090;.&#1092;&#1086;&#1088;&#1084;&#1099;\&#1040;&#1074;&#1090;&#1086;&#1084;&#1072;&#1090;&#1080;&#1095;&#1077;&#1089;&#1082;&#1080;&#1077;%20&#1092;&#1086;&#1088;&#1084;&#1099;%20&#1056;&#1069;&#1050;%20&#1095;&#1077;&#1088;&#1085;&#1086;&#1074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3а"/>
      <sheetName val="4"/>
      <sheetName val="4а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баланс эл.мощн."/>
      <sheetName val="СЦТ"/>
    </sheetNames>
    <sheetDataSet>
      <sheetData sheetId="0">
        <row r="14">
          <cell r="B14">
            <v>2008</v>
          </cell>
        </row>
        <row r="15">
          <cell r="B15">
            <v>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S112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2.50390625" style="110" customWidth="1"/>
    <col min="2" max="2" width="6.00390625" style="591" customWidth="1"/>
    <col min="3" max="3" width="36.00390625" style="573" customWidth="1"/>
    <col min="4" max="4" width="13.00390625" style="573" customWidth="1"/>
    <col min="5" max="5" width="6.875" style="110" customWidth="1"/>
    <col min="6" max="6" width="7.375" style="110" customWidth="1"/>
    <col min="7" max="7" width="7.875" style="110" customWidth="1"/>
    <col min="8" max="8" width="8.875" style="110" customWidth="1"/>
    <col min="9" max="9" width="9.375" style="110" customWidth="1"/>
    <col min="10" max="10" width="8.00390625" style="110" customWidth="1"/>
    <col min="11" max="11" width="8.375" style="110" customWidth="1"/>
    <col min="12" max="13" width="8.125" style="110" customWidth="1"/>
    <col min="14" max="14" width="9.125" style="110" customWidth="1"/>
    <col min="15" max="16384" width="9.375" style="110" customWidth="1"/>
  </cols>
  <sheetData>
    <row r="1" ht="15">
      <c r="N1" s="111" t="s">
        <v>244</v>
      </c>
    </row>
    <row r="2" spans="2:19" ht="21.75" customHeight="1">
      <c r="B2" s="697" t="s">
        <v>25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336"/>
      <c r="P2" s="336"/>
      <c r="Q2" s="336"/>
      <c r="R2" s="336"/>
      <c r="S2" s="336"/>
    </row>
    <row r="3" spans="2:14" ht="18" customHeight="1">
      <c r="B3" s="697" t="s">
        <v>580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</row>
    <row r="4" ht="12" customHeight="1" thickBot="1"/>
    <row r="5" spans="2:14" ht="12.75" customHeight="1">
      <c r="B5" s="702" t="s">
        <v>119</v>
      </c>
      <c r="C5" s="704" t="s">
        <v>59</v>
      </c>
      <c r="D5" s="706" t="s">
        <v>150</v>
      </c>
      <c r="E5" s="699" t="s">
        <v>599</v>
      </c>
      <c r="F5" s="700"/>
      <c r="G5" s="700"/>
      <c r="H5" s="700"/>
      <c r="I5" s="701"/>
      <c r="J5" s="699" t="s">
        <v>613</v>
      </c>
      <c r="K5" s="700"/>
      <c r="L5" s="700"/>
      <c r="M5" s="700"/>
      <c r="N5" s="701"/>
    </row>
    <row r="6" spans="2:14" ht="18.75" customHeight="1">
      <c r="B6" s="703"/>
      <c r="C6" s="705"/>
      <c r="D6" s="705"/>
      <c r="E6" s="114" t="s">
        <v>238</v>
      </c>
      <c r="F6" s="113" t="s">
        <v>245</v>
      </c>
      <c r="G6" s="113" t="s">
        <v>246</v>
      </c>
      <c r="H6" s="113" t="s">
        <v>240</v>
      </c>
      <c r="I6" s="115" t="s">
        <v>108</v>
      </c>
      <c r="J6" s="114" t="s">
        <v>238</v>
      </c>
      <c r="K6" s="113" t="s">
        <v>245</v>
      </c>
      <c r="L6" s="113" t="s">
        <v>246</v>
      </c>
      <c r="M6" s="113" t="s">
        <v>240</v>
      </c>
      <c r="N6" s="115" t="s">
        <v>108</v>
      </c>
    </row>
    <row r="7" spans="2:14" ht="12.75" customHeight="1">
      <c r="B7" s="568">
        <v>1</v>
      </c>
      <c r="C7" s="569">
        <f>+B7+1</f>
        <v>2</v>
      </c>
      <c r="D7" s="569">
        <f>+C7+1</f>
        <v>3</v>
      </c>
      <c r="E7" s="570">
        <v>4</v>
      </c>
      <c r="F7" s="570">
        <v>5</v>
      </c>
      <c r="G7" s="570">
        <v>6</v>
      </c>
      <c r="H7" s="570">
        <v>7</v>
      </c>
      <c r="I7" s="571">
        <v>8</v>
      </c>
      <c r="J7" s="568">
        <v>9</v>
      </c>
      <c r="K7" s="569">
        <f>+J7+1</f>
        <v>10</v>
      </c>
      <c r="L7" s="569">
        <v>11</v>
      </c>
      <c r="M7" s="569">
        <v>12</v>
      </c>
      <c r="N7" s="572">
        <v>13</v>
      </c>
    </row>
    <row r="8" spans="2:16" ht="18" customHeight="1">
      <c r="B8" s="568" t="s">
        <v>93</v>
      </c>
      <c r="C8" s="574" t="s">
        <v>148</v>
      </c>
      <c r="D8" s="588" t="s">
        <v>154</v>
      </c>
      <c r="E8" s="183"/>
      <c r="F8" s="183"/>
      <c r="G8" s="400">
        <f>G9+G27+G32</f>
        <v>0.294593</v>
      </c>
      <c r="H8" s="400">
        <f>H13+H27+H32</f>
        <v>0.3491</v>
      </c>
      <c r="I8" s="185">
        <f>G8+H8</f>
        <v>0.6436930000000001</v>
      </c>
      <c r="J8" s="186"/>
      <c r="K8" s="184"/>
      <c r="L8" s="400">
        <v>0.2941</v>
      </c>
      <c r="M8" s="400">
        <f>M13+M27+M32</f>
        <v>0.3606</v>
      </c>
      <c r="N8" s="185">
        <f>L8+M8</f>
        <v>0.6547</v>
      </c>
      <c r="P8" s="538"/>
    </row>
    <row r="9" spans="2:14" ht="30">
      <c r="B9" s="568" t="s">
        <v>109</v>
      </c>
      <c r="C9" s="574" t="s">
        <v>247</v>
      </c>
      <c r="D9" s="588" t="s">
        <v>154</v>
      </c>
      <c r="E9" s="187"/>
      <c r="F9" s="567"/>
      <c r="G9" s="189">
        <v>0.201754</v>
      </c>
      <c r="H9" s="184"/>
      <c r="I9" s="185">
        <f aca="true" t="shared" si="0" ref="I9:I25">G9+H9</f>
        <v>0.201754</v>
      </c>
      <c r="J9" s="188"/>
      <c r="K9" s="189"/>
      <c r="L9" s="189">
        <v>0.201754</v>
      </c>
      <c r="M9" s="184"/>
      <c r="N9" s="185">
        <f aca="true" t="shared" si="1" ref="N9:N42">L9+M9</f>
        <v>0.201754</v>
      </c>
    </row>
    <row r="10" spans="2:14" ht="17.25" customHeight="1">
      <c r="B10" s="568" t="s">
        <v>248</v>
      </c>
      <c r="C10" s="574" t="s">
        <v>249</v>
      </c>
      <c r="D10" s="588" t="s">
        <v>153</v>
      </c>
      <c r="E10" s="187"/>
      <c r="F10" s="187"/>
      <c r="G10" s="191"/>
      <c r="H10" s="192"/>
      <c r="I10" s="185">
        <f t="shared" si="0"/>
        <v>0</v>
      </c>
      <c r="J10" s="190"/>
      <c r="K10" s="191"/>
      <c r="L10" s="191"/>
      <c r="M10" s="192"/>
      <c r="N10" s="185">
        <f t="shared" si="1"/>
        <v>0</v>
      </c>
    </row>
    <row r="11" spans="2:14" ht="30.75" customHeight="1">
      <c r="B11" s="568" t="s">
        <v>250</v>
      </c>
      <c r="C11" s="574" t="s">
        <v>151</v>
      </c>
      <c r="D11" s="588" t="s">
        <v>152</v>
      </c>
      <c r="E11" s="187"/>
      <c r="F11" s="193"/>
      <c r="G11" s="191"/>
      <c r="H11" s="192"/>
      <c r="I11" s="185">
        <f t="shared" si="0"/>
        <v>0</v>
      </c>
      <c r="J11" s="190"/>
      <c r="K11" s="191"/>
      <c r="L11" s="191"/>
      <c r="M11" s="192"/>
      <c r="N11" s="185">
        <f t="shared" si="1"/>
        <v>0</v>
      </c>
    </row>
    <row r="12" spans="2:14" ht="12.75" customHeight="1">
      <c r="B12" s="568" t="s">
        <v>251</v>
      </c>
      <c r="C12" s="574" t="s">
        <v>252</v>
      </c>
      <c r="D12" s="588" t="s">
        <v>253</v>
      </c>
      <c r="E12" s="187"/>
      <c r="F12" s="567"/>
      <c r="G12" s="191"/>
      <c r="H12" s="192"/>
      <c r="I12" s="185">
        <f t="shared" si="0"/>
        <v>0</v>
      </c>
      <c r="J12" s="190"/>
      <c r="K12" s="191"/>
      <c r="L12" s="191"/>
      <c r="M12" s="192"/>
      <c r="N12" s="185">
        <f t="shared" si="1"/>
        <v>0</v>
      </c>
    </row>
    <row r="13" spans="2:14" ht="17.25" customHeight="1">
      <c r="B13" s="568" t="s">
        <v>110</v>
      </c>
      <c r="C13" s="574" t="s">
        <v>254</v>
      </c>
      <c r="D13" s="588" t="s">
        <v>154</v>
      </c>
      <c r="E13" s="187"/>
      <c r="F13" s="187"/>
      <c r="G13" s="184"/>
      <c r="H13" s="400">
        <v>0.0116</v>
      </c>
      <c r="I13" s="566">
        <f t="shared" si="0"/>
        <v>0.0116</v>
      </c>
      <c r="J13" s="188"/>
      <c r="K13" s="184"/>
      <c r="L13" s="184"/>
      <c r="M13" s="400">
        <v>0.0116</v>
      </c>
      <c r="N13" s="566">
        <f t="shared" si="1"/>
        <v>0.0116</v>
      </c>
    </row>
    <row r="14" spans="2:14" ht="27.75" customHeight="1">
      <c r="B14" s="568" t="s">
        <v>248</v>
      </c>
      <c r="C14" s="574" t="s">
        <v>249</v>
      </c>
      <c r="D14" s="588" t="s">
        <v>155</v>
      </c>
      <c r="E14" s="187"/>
      <c r="F14" s="187"/>
      <c r="G14" s="191"/>
      <c r="H14" s="191"/>
      <c r="I14" s="185">
        <f t="shared" si="0"/>
        <v>0</v>
      </c>
      <c r="J14" s="190"/>
      <c r="K14" s="191"/>
      <c r="L14" s="191"/>
      <c r="M14" s="191"/>
      <c r="N14" s="185">
        <f t="shared" si="1"/>
        <v>0</v>
      </c>
    </row>
    <row r="15" spans="2:14" ht="15.75" customHeight="1">
      <c r="B15" s="568" t="s">
        <v>250</v>
      </c>
      <c r="C15" s="574" t="s">
        <v>255</v>
      </c>
      <c r="D15" s="588" t="s">
        <v>156</v>
      </c>
      <c r="E15" s="187"/>
      <c r="F15" s="187"/>
      <c r="G15" s="191"/>
      <c r="H15" s="191"/>
      <c r="I15" s="185">
        <f t="shared" si="0"/>
        <v>0</v>
      </c>
      <c r="J15" s="190"/>
      <c r="K15" s="191"/>
      <c r="L15" s="191"/>
      <c r="M15" s="191"/>
      <c r="N15" s="185">
        <f t="shared" si="1"/>
        <v>0</v>
      </c>
    </row>
    <row r="16" spans="2:14" ht="29.25" customHeight="1">
      <c r="B16" s="568" t="s">
        <v>112</v>
      </c>
      <c r="C16" s="574" t="s">
        <v>256</v>
      </c>
      <c r="D16" s="588" t="s">
        <v>154</v>
      </c>
      <c r="E16" s="187"/>
      <c r="F16" s="187"/>
      <c r="G16" s="184"/>
      <c r="H16" s="184"/>
      <c r="I16" s="185">
        <f t="shared" si="0"/>
        <v>0</v>
      </c>
      <c r="J16" s="188"/>
      <c r="K16" s="184"/>
      <c r="L16" s="184"/>
      <c r="M16" s="184"/>
      <c r="N16" s="185">
        <f t="shared" si="1"/>
        <v>0</v>
      </c>
    </row>
    <row r="17" spans="2:14" ht="25.5" customHeight="1">
      <c r="B17" s="568" t="s">
        <v>248</v>
      </c>
      <c r="C17" s="574" t="s">
        <v>249</v>
      </c>
      <c r="D17" s="588" t="s">
        <v>155</v>
      </c>
      <c r="E17" s="187"/>
      <c r="F17" s="187"/>
      <c r="G17" s="184"/>
      <c r="H17" s="184"/>
      <c r="I17" s="185">
        <f t="shared" si="0"/>
        <v>0</v>
      </c>
      <c r="J17" s="188"/>
      <c r="K17" s="194"/>
      <c r="L17" s="184"/>
      <c r="M17" s="184"/>
      <c r="N17" s="185">
        <f t="shared" si="1"/>
        <v>0</v>
      </c>
    </row>
    <row r="18" spans="2:14" ht="20.25" customHeight="1">
      <c r="B18" s="568" t="s">
        <v>250</v>
      </c>
      <c r="C18" s="574" t="s">
        <v>257</v>
      </c>
      <c r="D18" s="588" t="s">
        <v>156</v>
      </c>
      <c r="E18" s="187"/>
      <c r="F18" s="187"/>
      <c r="G18" s="184"/>
      <c r="H18" s="184"/>
      <c r="I18" s="185">
        <f t="shared" si="0"/>
        <v>0</v>
      </c>
      <c r="J18" s="188"/>
      <c r="K18" s="184"/>
      <c r="L18" s="184"/>
      <c r="M18" s="184"/>
      <c r="N18" s="185">
        <f t="shared" si="1"/>
        <v>0</v>
      </c>
    </row>
    <row r="19" spans="2:14" ht="31.5" customHeight="1">
      <c r="B19" s="568" t="s">
        <v>44</v>
      </c>
      <c r="C19" s="574" t="s">
        <v>258</v>
      </c>
      <c r="D19" s="588" t="s">
        <v>154</v>
      </c>
      <c r="E19" s="187"/>
      <c r="F19" s="187"/>
      <c r="G19" s="184"/>
      <c r="H19" s="184"/>
      <c r="I19" s="185">
        <f t="shared" si="0"/>
        <v>0</v>
      </c>
      <c r="J19" s="188"/>
      <c r="K19" s="184"/>
      <c r="L19" s="184"/>
      <c r="M19" s="184"/>
      <c r="N19" s="185">
        <f t="shared" si="1"/>
        <v>0</v>
      </c>
    </row>
    <row r="20" spans="2:14" ht="30">
      <c r="B20" s="568" t="s">
        <v>158</v>
      </c>
      <c r="C20" s="574" t="s">
        <v>259</v>
      </c>
      <c r="D20" s="588" t="s">
        <v>154</v>
      </c>
      <c r="E20" s="187"/>
      <c r="F20" s="187"/>
      <c r="G20" s="191"/>
      <c r="H20" s="191"/>
      <c r="I20" s="185">
        <f t="shared" si="0"/>
        <v>0</v>
      </c>
      <c r="J20" s="190"/>
      <c r="K20" s="191"/>
      <c r="L20" s="191"/>
      <c r="M20" s="191"/>
      <c r="N20" s="185">
        <f t="shared" si="1"/>
        <v>0</v>
      </c>
    </row>
    <row r="21" spans="2:14" ht="16.5" customHeight="1">
      <c r="B21" s="568" t="s">
        <v>248</v>
      </c>
      <c r="C21" s="574" t="s">
        <v>249</v>
      </c>
      <c r="D21" s="588" t="s">
        <v>155</v>
      </c>
      <c r="E21" s="187"/>
      <c r="F21" s="187"/>
      <c r="G21" s="191"/>
      <c r="H21" s="191"/>
      <c r="I21" s="185">
        <f t="shared" si="0"/>
        <v>0</v>
      </c>
      <c r="J21" s="190"/>
      <c r="K21" s="191"/>
      <c r="L21" s="191"/>
      <c r="M21" s="191"/>
      <c r="N21" s="185">
        <f t="shared" si="1"/>
        <v>0</v>
      </c>
    </row>
    <row r="22" spans="2:14" ht="15">
      <c r="B22" s="568" t="s">
        <v>250</v>
      </c>
      <c r="C22" s="574" t="s">
        <v>260</v>
      </c>
      <c r="D22" s="588" t="s">
        <v>156</v>
      </c>
      <c r="E22" s="187"/>
      <c r="F22" s="187"/>
      <c r="G22" s="191"/>
      <c r="H22" s="191"/>
      <c r="I22" s="185">
        <f t="shared" si="0"/>
        <v>0</v>
      </c>
      <c r="J22" s="190"/>
      <c r="K22" s="191"/>
      <c r="L22" s="191"/>
      <c r="M22" s="191"/>
      <c r="N22" s="185">
        <f t="shared" si="1"/>
        <v>0</v>
      </c>
    </row>
    <row r="23" spans="2:14" ht="30">
      <c r="B23" s="568" t="s">
        <v>159</v>
      </c>
      <c r="C23" s="574" t="s">
        <v>261</v>
      </c>
      <c r="D23" s="588"/>
      <c r="E23" s="187"/>
      <c r="F23" s="187"/>
      <c r="G23" s="191"/>
      <c r="H23" s="191"/>
      <c r="I23" s="185">
        <f t="shared" si="0"/>
        <v>0</v>
      </c>
      <c r="J23" s="190"/>
      <c r="K23" s="191"/>
      <c r="L23" s="191"/>
      <c r="M23" s="191"/>
      <c r="N23" s="185">
        <f t="shared" si="1"/>
        <v>0</v>
      </c>
    </row>
    <row r="24" spans="2:14" ht="16.5" customHeight="1">
      <c r="B24" s="568" t="s">
        <v>248</v>
      </c>
      <c r="C24" s="574" t="s">
        <v>249</v>
      </c>
      <c r="D24" s="588" t="s">
        <v>155</v>
      </c>
      <c r="E24" s="187"/>
      <c r="F24" s="187"/>
      <c r="G24" s="191"/>
      <c r="H24" s="191"/>
      <c r="I24" s="185">
        <f t="shared" si="0"/>
        <v>0</v>
      </c>
      <c r="J24" s="190"/>
      <c r="K24" s="191"/>
      <c r="L24" s="191"/>
      <c r="M24" s="191"/>
      <c r="N24" s="185">
        <f t="shared" si="1"/>
        <v>0</v>
      </c>
    </row>
    <row r="25" spans="2:14" ht="17.25" customHeight="1">
      <c r="B25" s="568" t="s">
        <v>250</v>
      </c>
      <c r="C25" s="574" t="s">
        <v>260</v>
      </c>
      <c r="D25" s="588" t="s">
        <v>156</v>
      </c>
      <c r="E25" s="187"/>
      <c r="F25" s="187"/>
      <c r="G25" s="191"/>
      <c r="H25" s="191"/>
      <c r="I25" s="185">
        <f t="shared" si="0"/>
        <v>0</v>
      </c>
      <c r="J25" s="190"/>
      <c r="K25" s="191"/>
      <c r="L25" s="191"/>
      <c r="M25" s="191"/>
      <c r="N25" s="185">
        <f t="shared" si="1"/>
        <v>0</v>
      </c>
    </row>
    <row r="26" spans="2:14" ht="15" customHeight="1">
      <c r="B26" s="568" t="s">
        <v>262</v>
      </c>
      <c r="C26" s="574" t="s">
        <v>263</v>
      </c>
      <c r="D26" s="588"/>
      <c r="E26" s="187"/>
      <c r="F26" s="187"/>
      <c r="G26" s="191"/>
      <c r="H26" s="191"/>
      <c r="I26" s="185"/>
      <c r="J26" s="190"/>
      <c r="K26" s="191"/>
      <c r="L26" s="191"/>
      <c r="M26" s="191"/>
      <c r="N26" s="185"/>
    </row>
    <row r="27" spans="2:14" ht="30">
      <c r="B27" s="568" t="s">
        <v>45</v>
      </c>
      <c r="C27" s="574" t="s">
        <v>345</v>
      </c>
      <c r="D27" s="588" t="s">
        <v>154</v>
      </c>
      <c r="E27" s="187"/>
      <c r="F27" s="567"/>
      <c r="G27" s="189">
        <v>0.021</v>
      </c>
      <c r="H27" s="189">
        <v>0.003</v>
      </c>
      <c r="I27" s="185">
        <f>G27+H27</f>
        <v>0.024</v>
      </c>
      <c r="J27" s="188"/>
      <c r="K27" s="184"/>
      <c r="L27" s="189">
        <v>0.021</v>
      </c>
      <c r="M27" s="189">
        <v>0.003</v>
      </c>
      <c r="N27" s="185">
        <f t="shared" si="1"/>
        <v>0.024</v>
      </c>
    </row>
    <row r="28" spans="2:14" ht="30">
      <c r="B28" s="568" t="s">
        <v>160</v>
      </c>
      <c r="C28" s="574" t="s">
        <v>264</v>
      </c>
      <c r="D28" s="588" t="s">
        <v>154</v>
      </c>
      <c r="E28" s="187"/>
      <c r="F28" s="187"/>
      <c r="G28" s="191"/>
      <c r="H28" s="191"/>
      <c r="I28" s="185">
        <f>G28+H28</f>
        <v>0</v>
      </c>
      <c r="J28" s="190"/>
      <c r="K28" s="191"/>
      <c r="L28" s="191"/>
      <c r="M28" s="191"/>
      <c r="N28" s="185">
        <f t="shared" si="1"/>
        <v>0</v>
      </c>
    </row>
    <row r="29" spans="2:14" ht="24" customHeight="1">
      <c r="B29" s="568" t="s">
        <v>248</v>
      </c>
      <c r="C29" s="574" t="s">
        <v>249</v>
      </c>
      <c r="D29" s="588" t="s">
        <v>161</v>
      </c>
      <c r="E29" s="187"/>
      <c r="F29" s="187"/>
      <c r="G29" s="184"/>
      <c r="H29" s="184"/>
      <c r="I29" s="185">
        <f>G29+H29</f>
        <v>0</v>
      </c>
      <c r="J29" s="188"/>
      <c r="K29" s="184"/>
      <c r="L29" s="184"/>
      <c r="M29" s="184"/>
      <c r="N29" s="185">
        <f t="shared" si="1"/>
        <v>0</v>
      </c>
    </row>
    <row r="30" spans="2:14" ht="15">
      <c r="B30" s="568" t="s">
        <v>250</v>
      </c>
      <c r="C30" s="574" t="s">
        <v>162</v>
      </c>
      <c r="D30" s="588" t="s">
        <v>163</v>
      </c>
      <c r="E30" s="187"/>
      <c r="F30" s="187"/>
      <c r="G30" s="191"/>
      <c r="H30" s="191"/>
      <c r="I30" s="185">
        <f>G30+H30</f>
        <v>0</v>
      </c>
      <c r="J30" s="190"/>
      <c r="K30" s="191"/>
      <c r="L30" s="191"/>
      <c r="M30" s="191"/>
      <c r="N30" s="185">
        <f t="shared" si="1"/>
        <v>0</v>
      </c>
    </row>
    <row r="31" spans="2:14" ht="15">
      <c r="B31" s="568" t="s">
        <v>265</v>
      </c>
      <c r="C31" s="574" t="s">
        <v>266</v>
      </c>
      <c r="D31" s="588"/>
      <c r="E31" s="187"/>
      <c r="F31" s="187"/>
      <c r="G31" s="191"/>
      <c r="H31" s="191"/>
      <c r="I31" s="185"/>
      <c r="J31" s="190"/>
      <c r="K31" s="191"/>
      <c r="L31" s="191"/>
      <c r="M31" s="191"/>
      <c r="N31" s="185">
        <f t="shared" si="1"/>
        <v>0</v>
      </c>
    </row>
    <row r="32" spans="2:16" ht="15">
      <c r="B32" s="568" t="s">
        <v>164</v>
      </c>
      <c r="C32" s="574" t="s">
        <v>267</v>
      </c>
      <c r="D32" s="588"/>
      <c r="E32" s="187"/>
      <c r="F32" s="187"/>
      <c r="G32" s="189">
        <v>0.071839</v>
      </c>
      <c r="H32" s="189">
        <v>0.3345</v>
      </c>
      <c r="I32" s="185">
        <f>G32+H32</f>
        <v>0.406339</v>
      </c>
      <c r="J32" s="587"/>
      <c r="K32" s="189"/>
      <c r="L32" s="189">
        <v>0.0714</v>
      </c>
      <c r="M32" s="189">
        <v>0.346</v>
      </c>
      <c r="N32" s="185">
        <f t="shared" si="1"/>
        <v>0.4174</v>
      </c>
      <c r="P32" s="538"/>
    </row>
    <row r="33" spans="2:14" ht="30">
      <c r="B33" s="568" t="s">
        <v>268</v>
      </c>
      <c r="C33" s="574" t="s">
        <v>269</v>
      </c>
      <c r="D33" s="588"/>
      <c r="E33" s="187"/>
      <c r="F33" s="187"/>
      <c r="G33" s="191"/>
      <c r="H33" s="191"/>
      <c r="I33" s="185">
        <f aca="true" t="shared" si="2" ref="I33:I38">G33+H33</f>
        <v>0</v>
      </c>
      <c r="J33" s="190"/>
      <c r="K33" s="191"/>
      <c r="L33" s="191"/>
      <c r="M33" s="191"/>
      <c r="N33" s="185">
        <f t="shared" si="1"/>
        <v>0</v>
      </c>
    </row>
    <row r="34" spans="2:14" ht="18" customHeight="1">
      <c r="B34" s="568" t="s">
        <v>248</v>
      </c>
      <c r="C34" s="574" t="s">
        <v>270</v>
      </c>
      <c r="D34" s="588" t="s">
        <v>168</v>
      </c>
      <c r="E34" s="187"/>
      <c r="F34" s="187"/>
      <c r="G34" s="191"/>
      <c r="H34" s="191"/>
      <c r="I34" s="185">
        <f t="shared" si="2"/>
        <v>0</v>
      </c>
      <c r="J34" s="190"/>
      <c r="K34" s="191"/>
      <c r="L34" s="191"/>
      <c r="M34" s="191"/>
      <c r="N34" s="185">
        <f t="shared" si="1"/>
        <v>0</v>
      </c>
    </row>
    <row r="35" spans="2:14" ht="15">
      <c r="B35" s="568" t="s">
        <v>250</v>
      </c>
      <c r="C35" s="574" t="s">
        <v>271</v>
      </c>
      <c r="D35" s="588"/>
      <c r="E35" s="187"/>
      <c r="F35" s="187"/>
      <c r="G35" s="191"/>
      <c r="H35" s="191"/>
      <c r="I35" s="185">
        <f t="shared" si="2"/>
        <v>0</v>
      </c>
      <c r="J35" s="190"/>
      <c r="K35" s="191"/>
      <c r="L35" s="191"/>
      <c r="M35" s="191"/>
      <c r="N35" s="185">
        <f t="shared" si="1"/>
        <v>0</v>
      </c>
    </row>
    <row r="36" spans="2:14" ht="16.5" customHeight="1">
      <c r="B36" s="568" t="s">
        <v>272</v>
      </c>
      <c r="C36" s="575" t="s">
        <v>273</v>
      </c>
      <c r="D36" s="588"/>
      <c r="E36" s="187"/>
      <c r="F36" s="187"/>
      <c r="G36" s="191"/>
      <c r="H36" s="191"/>
      <c r="I36" s="185">
        <f t="shared" si="2"/>
        <v>0</v>
      </c>
      <c r="J36" s="190"/>
      <c r="K36" s="191"/>
      <c r="L36" s="191"/>
      <c r="M36" s="191"/>
      <c r="N36" s="185">
        <f t="shared" si="1"/>
        <v>0</v>
      </c>
    </row>
    <row r="37" spans="2:14" ht="24" customHeight="1">
      <c r="B37" s="568" t="s">
        <v>248</v>
      </c>
      <c r="C37" s="574" t="s">
        <v>249</v>
      </c>
      <c r="D37" s="588" t="s">
        <v>161</v>
      </c>
      <c r="E37" s="187"/>
      <c r="F37" s="187"/>
      <c r="G37" s="191"/>
      <c r="H37" s="191"/>
      <c r="I37" s="185">
        <f t="shared" si="2"/>
        <v>0</v>
      </c>
      <c r="J37" s="190"/>
      <c r="K37" s="191"/>
      <c r="L37" s="191"/>
      <c r="M37" s="191"/>
      <c r="N37" s="185">
        <f t="shared" si="1"/>
        <v>0</v>
      </c>
    </row>
    <row r="38" spans="2:14" ht="18.75" customHeight="1">
      <c r="B38" s="568" t="s">
        <v>250</v>
      </c>
      <c r="C38" s="574" t="s">
        <v>169</v>
      </c>
      <c r="D38" s="588" t="s">
        <v>163</v>
      </c>
      <c r="E38" s="187"/>
      <c r="F38" s="187"/>
      <c r="G38" s="191"/>
      <c r="H38" s="191"/>
      <c r="I38" s="185">
        <f t="shared" si="2"/>
        <v>0</v>
      </c>
      <c r="J38" s="190"/>
      <c r="K38" s="191"/>
      <c r="L38" s="191"/>
      <c r="M38" s="191"/>
      <c r="N38" s="185">
        <f t="shared" si="1"/>
        <v>0</v>
      </c>
    </row>
    <row r="39" spans="2:14" ht="15">
      <c r="B39" s="568"/>
      <c r="C39" s="576"/>
      <c r="D39" s="549"/>
      <c r="E39" s="187"/>
      <c r="F39" s="187"/>
      <c r="G39" s="191"/>
      <c r="H39" s="191"/>
      <c r="I39" s="185"/>
      <c r="J39" s="190"/>
      <c r="K39" s="191"/>
      <c r="L39" s="191"/>
      <c r="M39" s="191"/>
      <c r="N39" s="185"/>
    </row>
    <row r="40" spans="2:14" ht="28.5" customHeight="1">
      <c r="B40" s="568" t="s">
        <v>3</v>
      </c>
      <c r="C40" s="574" t="s">
        <v>274</v>
      </c>
      <c r="D40" s="549" t="s">
        <v>154</v>
      </c>
      <c r="E40" s="187"/>
      <c r="F40" s="187"/>
      <c r="G40" s="189"/>
      <c r="H40" s="184">
        <v>0.03</v>
      </c>
      <c r="I40" s="185">
        <f>G40+H40</f>
        <v>0.03</v>
      </c>
      <c r="J40" s="188"/>
      <c r="K40" s="189"/>
      <c r="L40" s="189"/>
      <c r="M40" s="184">
        <v>0.03</v>
      </c>
      <c r="N40" s="185">
        <f t="shared" si="1"/>
        <v>0.03</v>
      </c>
    </row>
    <row r="41" spans="2:14" ht="9" customHeight="1">
      <c r="B41" s="568"/>
      <c r="C41" s="574"/>
      <c r="D41" s="549"/>
      <c r="E41" s="187"/>
      <c r="F41" s="187"/>
      <c r="G41" s="191"/>
      <c r="H41" s="191"/>
      <c r="I41" s="185"/>
      <c r="J41" s="190"/>
      <c r="K41" s="191"/>
      <c r="L41" s="191"/>
      <c r="M41" s="191"/>
      <c r="N41" s="185"/>
    </row>
    <row r="42" spans="2:14" ht="45">
      <c r="B42" s="568" t="s">
        <v>1</v>
      </c>
      <c r="C42" s="574" t="s">
        <v>275</v>
      </c>
      <c r="D42" s="549"/>
      <c r="E42" s="187"/>
      <c r="F42" s="187"/>
      <c r="G42" s="189">
        <v>0.065407</v>
      </c>
      <c r="H42" s="189">
        <v>0.061043</v>
      </c>
      <c r="I42" s="185">
        <f>G42+H42</f>
        <v>0.12645</v>
      </c>
      <c r="J42" s="195"/>
      <c r="K42" s="189"/>
      <c r="L42" s="189">
        <v>0.0649</v>
      </c>
      <c r="M42" s="189">
        <v>0.0632</v>
      </c>
      <c r="N42" s="185">
        <f t="shared" si="1"/>
        <v>0.1281</v>
      </c>
    </row>
    <row r="43" spans="2:14" ht="8.25" customHeight="1" thickBot="1">
      <c r="B43" s="592"/>
      <c r="C43" s="577"/>
      <c r="D43" s="589"/>
      <c r="E43" s="196"/>
      <c r="F43" s="196"/>
      <c r="G43" s="191"/>
      <c r="H43" s="191"/>
      <c r="I43" s="185"/>
      <c r="J43" s="190"/>
      <c r="K43" s="191"/>
      <c r="L43" s="191"/>
      <c r="M43" s="191"/>
      <c r="N43" s="185"/>
    </row>
    <row r="44" spans="2:14" ht="17.25" customHeight="1" thickBot="1">
      <c r="B44" s="593"/>
      <c r="C44" s="577" t="s">
        <v>144</v>
      </c>
      <c r="D44" s="589" t="s">
        <v>154</v>
      </c>
      <c r="E44" s="196"/>
      <c r="F44" s="196"/>
      <c r="G44" s="401">
        <f>G8+G40+G42</f>
        <v>0.36</v>
      </c>
      <c r="H44" s="539">
        <f>H8+H40+H42</f>
        <v>0.440143</v>
      </c>
      <c r="I44" s="523">
        <f>G44+H44</f>
        <v>0.800143</v>
      </c>
      <c r="J44" s="197"/>
      <c r="K44" s="198"/>
      <c r="L44" s="401">
        <f>L8+L40+L42</f>
        <v>0.359</v>
      </c>
      <c r="M44" s="539">
        <f>M8+M40+M42</f>
        <v>0.4538</v>
      </c>
      <c r="N44" s="523">
        <f>L44+M44</f>
        <v>0.8128</v>
      </c>
    </row>
    <row r="45" spans="3:9" ht="15">
      <c r="C45" s="578"/>
      <c r="D45" s="590"/>
      <c r="E45" s="117"/>
      <c r="F45" s="117"/>
      <c r="G45" s="328"/>
      <c r="H45" s="328"/>
      <c r="I45" s="117"/>
    </row>
    <row r="46" spans="3:9" ht="2.25" customHeight="1">
      <c r="C46" s="578"/>
      <c r="D46" s="590"/>
      <c r="E46" s="117"/>
      <c r="F46" s="117"/>
      <c r="G46" s="117"/>
      <c r="H46" s="250"/>
      <c r="I46" s="117"/>
    </row>
    <row r="47" spans="2:10" ht="18.75">
      <c r="B47" s="595" t="s">
        <v>619</v>
      </c>
      <c r="C47" s="580"/>
      <c r="D47" s="583"/>
      <c r="E47" s="581"/>
      <c r="F47" s="581"/>
      <c r="G47" s="581"/>
      <c r="H47" s="581"/>
      <c r="I47" s="581"/>
      <c r="J47" s="596" t="s">
        <v>620</v>
      </c>
    </row>
    <row r="48" spans="2:10" s="118" customFormat="1" ht="8.25" customHeight="1">
      <c r="B48" s="591"/>
      <c r="C48" s="583"/>
      <c r="D48" s="580"/>
      <c r="E48" s="584"/>
      <c r="F48" s="584"/>
      <c r="H48" s="584"/>
      <c r="I48" s="584"/>
      <c r="J48" s="584"/>
    </row>
    <row r="49" spans="2:10" ht="4.5" customHeight="1">
      <c r="B49" s="594"/>
      <c r="C49" s="585"/>
      <c r="D49" s="580"/>
      <c r="E49" s="582"/>
      <c r="F49" s="582"/>
      <c r="G49" s="582"/>
      <c r="H49" s="582"/>
      <c r="I49" s="582"/>
      <c r="J49" s="582"/>
    </row>
    <row r="50" spans="2:10" ht="18.75">
      <c r="B50" s="597" t="s">
        <v>581</v>
      </c>
      <c r="C50" s="586"/>
      <c r="E50" s="584"/>
      <c r="F50" s="584"/>
      <c r="H50" s="584"/>
      <c r="J50" s="597" t="s">
        <v>621</v>
      </c>
    </row>
    <row r="51" spans="4:10" ht="11.25" customHeight="1">
      <c r="D51" s="580"/>
      <c r="E51" s="582"/>
      <c r="F51" s="582"/>
      <c r="G51" s="582"/>
      <c r="H51" s="582"/>
      <c r="I51" s="582"/>
      <c r="J51" s="582"/>
    </row>
    <row r="52" spans="2:9" ht="15">
      <c r="B52" s="598" t="s">
        <v>456</v>
      </c>
      <c r="C52" s="578"/>
      <c r="D52" s="590"/>
      <c r="E52" s="117"/>
      <c r="F52" s="117"/>
      <c r="G52" s="117"/>
      <c r="H52" s="117"/>
      <c r="I52" s="117"/>
    </row>
    <row r="53" spans="2:9" ht="16.5" customHeight="1">
      <c r="B53" s="598" t="s">
        <v>338</v>
      </c>
      <c r="C53" s="579"/>
      <c r="D53" s="590"/>
      <c r="E53" s="117"/>
      <c r="F53" s="117"/>
      <c r="G53" s="117"/>
      <c r="H53" s="117"/>
      <c r="I53" s="117"/>
    </row>
    <row r="54" spans="4:9" ht="15">
      <c r="D54" s="590"/>
      <c r="E54" s="117"/>
      <c r="F54" s="117"/>
      <c r="G54" s="117"/>
      <c r="H54" s="117"/>
      <c r="I54" s="117"/>
    </row>
    <row r="55" spans="4:9" ht="15">
      <c r="D55" s="590"/>
      <c r="E55" s="117"/>
      <c r="F55" s="117"/>
      <c r="G55" s="117"/>
      <c r="H55" s="117"/>
      <c r="I55" s="117"/>
    </row>
    <row r="56" spans="3:9" ht="15">
      <c r="C56" s="578"/>
      <c r="D56" s="590"/>
      <c r="E56" s="117"/>
      <c r="F56" s="117"/>
      <c r="G56" s="117"/>
      <c r="H56" s="117"/>
      <c r="I56" s="117"/>
    </row>
    <row r="57" spans="3:9" ht="15">
      <c r="C57" s="578"/>
      <c r="D57" s="590"/>
      <c r="E57" s="117"/>
      <c r="F57" s="117"/>
      <c r="G57" s="117"/>
      <c r="H57" s="117"/>
      <c r="I57" s="117"/>
    </row>
    <row r="58" spans="3:9" ht="15">
      <c r="C58" s="578"/>
      <c r="D58" s="590"/>
      <c r="E58" s="117"/>
      <c r="F58" s="117"/>
      <c r="G58" s="117"/>
      <c r="H58" s="117"/>
      <c r="I58" s="117"/>
    </row>
    <row r="59" spans="3:9" ht="15">
      <c r="C59" s="578"/>
      <c r="D59" s="590"/>
      <c r="E59" s="117"/>
      <c r="F59" s="117"/>
      <c r="G59" s="117"/>
      <c r="H59" s="117"/>
      <c r="I59" s="117"/>
    </row>
    <row r="60" spans="3:9" ht="15">
      <c r="C60" s="578"/>
      <c r="D60" s="590"/>
      <c r="E60" s="117"/>
      <c r="F60" s="117"/>
      <c r="G60" s="117"/>
      <c r="H60" s="117"/>
      <c r="I60" s="117"/>
    </row>
    <row r="61" spans="3:9" ht="15">
      <c r="C61" s="578"/>
      <c r="D61" s="590"/>
      <c r="E61" s="117"/>
      <c r="F61" s="117"/>
      <c r="G61" s="117"/>
      <c r="H61" s="117"/>
      <c r="I61" s="117"/>
    </row>
    <row r="62" spans="3:9" ht="15">
      <c r="C62" s="578"/>
      <c r="D62" s="590"/>
      <c r="E62" s="117"/>
      <c r="F62" s="117"/>
      <c r="G62" s="117"/>
      <c r="H62" s="117"/>
      <c r="I62" s="117"/>
    </row>
    <row r="63" spans="3:9" ht="15">
      <c r="C63" s="578"/>
      <c r="D63" s="590"/>
      <c r="E63" s="117"/>
      <c r="F63" s="117"/>
      <c r="G63" s="117"/>
      <c r="H63" s="117"/>
      <c r="I63" s="117"/>
    </row>
    <row r="64" spans="3:9" ht="15">
      <c r="C64" s="578"/>
      <c r="D64" s="590"/>
      <c r="E64" s="117"/>
      <c r="F64" s="117"/>
      <c r="G64" s="117"/>
      <c r="H64" s="117"/>
      <c r="I64" s="117"/>
    </row>
    <row r="65" spans="3:9" ht="15">
      <c r="C65" s="578"/>
      <c r="D65" s="590"/>
      <c r="E65" s="117"/>
      <c r="F65" s="117"/>
      <c r="G65" s="117"/>
      <c r="H65" s="117"/>
      <c r="I65" s="117"/>
    </row>
    <row r="66" spans="3:9" ht="15">
      <c r="C66" s="578"/>
      <c r="D66" s="590"/>
      <c r="E66" s="117"/>
      <c r="F66" s="117"/>
      <c r="G66" s="117"/>
      <c r="H66" s="117"/>
      <c r="I66" s="117"/>
    </row>
    <row r="67" spans="3:9" ht="15">
      <c r="C67" s="578"/>
      <c r="D67" s="590"/>
      <c r="E67" s="117"/>
      <c r="F67" s="117"/>
      <c r="G67" s="117"/>
      <c r="H67" s="117"/>
      <c r="I67" s="117"/>
    </row>
    <row r="68" spans="3:9" ht="15">
      <c r="C68" s="578"/>
      <c r="D68" s="590"/>
      <c r="E68" s="117"/>
      <c r="F68" s="117"/>
      <c r="G68" s="117"/>
      <c r="H68" s="117"/>
      <c r="I68" s="117"/>
    </row>
    <row r="69" spans="3:9" ht="15">
      <c r="C69" s="578"/>
      <c r="D69" s="590"/>
      <c r="E69" s="117"/>
      <c r="F69" s="117"/>
      <c r="G69" s="117"/>
      <c r="H69" s="117"/>
      <c r="I69" s="117"/>
    </row>
    <row r="70" spans="3:9" ht="15">
      <c r="C70" s="578"/>
      <c r="D70" s="590"/>
      <c r="E70" s="117"/>
      <c r="F70" s="117"/>
      <c r="G70" s="117"/>
      <c r="H70" s="117"/>
      <c r="I70" s="117"/>
    </row>
    <row r="71" spans="3:9" ht="15">
      <c r="C71" s="578"/>
      <c r="D71" s="590"/>
      <c r="E71" s="117"/>
      <c r="F71" s="117"/>
      <c r="G71" s="117"/>
      <c r="H71" s="117"/>
      <c r="I71" s="117"/>
    </row>
    <row r="72" spans="3:9" ht="15">
      <c r="C72" s="578"/>
      <c r="D72" s="590"/>
      <c r="E72" s="117"/>
      <c r="F72" s="117"/>
      <c r="G72" s="117"/>
      <c r="H72" s="117"/>
      <c r="I72" s="117"/>
    </row>
    <row r="73" spans="3:9" ht="15">
      <c r="C73" s="578"/>
      <c r="D73" s="590"/>
      <c r="E73" s="117"/>
      <c r="F73" s="117"/>
      <c r="G73" s="117"/>
      <c r="H73" s="117"/>
      <c r="I73" s="117"/>
    </row>
    <row r="74" spans="3:9" ht="15">
      <c r="C74" s="578"/>
      <c r="D74" s="590"/>
      <c r="E74" s="117"/>
      <c r="F74" s="117"/>
      <c r="G74" s="117"/>
      <c r="H74" s="117"/>
      <c r="I74" s="117"/>
    </row>
    <row r="75" spans="3:9" ht="15">
      <c r="C75" s="578"/>
      <c r="D75" s="590"/>
      <c r="E75" s="117"/>
      <c r="F75" s="117"/>
      <c r="G75" s="117"/>
      <c r="H75" s="117"/>
      <c r="I75" s="117"/>
    </row>
    <row r="76" spans="3:9" ht="15">
      <c r="C76" s="578"/>
      <c r="D76" s="590"/>
      <c r="E76" s="117"/>
      <c r="F76" s="117"/>
      <c r="G76" s="117"/>
      <c r="H76" s="117"/>
      <c r="I76" s="117"/>
    </row>
    <row r="77" spans="3:9" ht="15">
      <c r="C77" s="578"/>
      <c r="D77" s="590"/>
      <c r="E77" s="117"/>
      <c r="F77" s="117"/>
      <c r="G77" s="117"/>
      <c r="H77" s="117"/>
      <c r="I77" s="117"/>
    </row>
    <row r="78" spans="3:9" ht="15">
      <c r="C78" s="578"/>
      <c r="D78" s="590"/>
      <c r="E78" s="117"/>
      <c r="F78" s="117"/>
      <c r="G78" s="117"/>
      <c r="H78" s="117"/>
      <c r="I78" s="117"/>
    </row>
    <row r="79" spans="3:9" ht="15">
      <c r="C79" s="578"/>
      <c r="D79" s="590"/>
      <c r="E79" s="117"/>
      <c r="F79" s="117"/>
      <c r="G79" s="117"/>
      <c r="H79" s="117"/>
      <c r="I79" s="117"/>
    </row>
    <row r="80" spans="4:9" ht="15">
      <c r="D80" s="591"/>
      <c r="E80" s="116"/>
      <c r="F80" s="116"/>
      <c r="G80" s="116"/>
      <c r="H80" s="116"/>
      <c r="I80" s="116"/>
    </row>
    <row r="81" spans="4:9" ht="15">
      <c r="D81" s="591"/>
      <c r="E81" s="116"/>
      <c r="F81" s="116"/>
      <c r="G81" s="116"/>
      <c r="H81" s="116"/>
      <c r="I81" s="116"/>
    </row>
    <row r="82" spans="4:9" ht="15">
      <c r="D82" s="591"/>
      <c r="E82" s="116"/>
      <c r="F82" s="116"/>
      <c r="G82" s="116"/>
      <c r="H82" s="116"/>
      <c r="I82" s="116"/>
    </row>
    <row r="83" spans="4:9" ht="15">
      <c r="D83" s="591"/>
      <c r="E83" s="116"/>
      <c r="F83" s="116"/>
      <c r="G83" s="116"/>
      <c r="H83" s="116"/>
      <c r="I83" s="116"/>
    </row>
    <row r="84" spans="4:9" ht="15">
      <c r="D84" s="591"/>
      <c r="E84" s="116"/>
      <c r="F84" s="116"/>
      <c r="G84" s="116"/>
      <c r="H84" s="116"/>
      <c r="I84" s="116"/>
    </row>
    <row r="85" spans="4:9" ht="15">
      <c r="D85" s="591"/>
      <c r="E85" s="116"/>
      <c r="F85" s="116"/>
      <c r="G85" s="116"/>
      <c r="H85" s="116"/>
      <c r="I85" s="116"/>
    </row>
    <row r="86" spans="4:9" ht="15">
      <c r="D86" s="591"/>
      <c r="E86" s="116"/>
      <c r="F86" s="116"/>
      <c r="G86" s="116"/>
      <c r="H86" s="116"/>
      <c r="I86" s="116"/>
    </row>
    <row r="87" spans="4:9" ht="15">
      <c r="D87" s="591"/>
      <c r="E87" s="116"/>
      <c r="F87" s="116"/>
      <c r="G87" s="116"/>
      <c r="H87" s="116"/>
      <c r="I87" s="116"/>
    </row>
    <row r="88" spans="4:9" ht="15">
      <c r="D88" s="591"/>
      <c r="E88" s="116"/>
      <c r="F88" s="116"/>
      <c r="G88" s="116"/>
      <c r="H88" s="116"/>
      <c r="I88" s="116"/>
    </row>
    <row r="89" spans="4:9" ht="15">
      <c r="D89" s="591"/>
      <c r="E89" s="116"/>
      <c r="F89" s="116"/>
      <c r="G89" s="116"/>
      <c r="H89" s="116"/>
      <c r="I89" s="116"/>
    </row>
    <row r="90" spans="4:9" ht="15">
      <c r="D90" s="591"/>
      <c r="E90" s="116"/>
      <c r="F90" s="116"/>
      <c r="G90" s="116"/>
      <c r="H90" s="116"/>
      <c r="I90" s="116"/>
    </row>
    <row r="91" spans="4:9" ht="15">
      <c r="D91" s="591"/>
      <c r="E91" s="116"/>
      <c r="F91" s="116"/>
      <c r="G91" s="116"/>
      <c r="H91" s="116"/>
      <c r="I91" s="116"/>
    </row>
    <row r="92" spans="4:9" ht="15">
      <c r="D92" s="591"/>
      <c r="E92" s="116"/>
      <c r="F92" s="116"/>
      <c r="G92" s="116"/>
      <c r="H92" s="116"/>
      <c r="I92" s="116"/>
    </row>
    <row r="93" spans="4:9" ht="15">
      <c r="D93" s="591"/>
      <c r="E93" s="116"/>
      <c r="F93" s="116"/>
      <c r="G93" s="116"/>
      <c r="H93" s="116"/>
      <c r="I93" s="116"/>
    </row>
    <row r="94" spans="4:9" ht="15">
      <c r="D94" s="591"/>
      <c r="E94" s="116"/>
      <c r="F94" s="116"/>
      <c r="G94" s="116"/>
      <c r="H94" s="116"/>
      <c r="I94" s="116"/>
    </row>
    <row r="95" spans="4:9" ht="15">
      <c r="D95" s="591"/>
      <c r="E95" s="116"/>
      <c r="F95" s="116"/>
      <c r="G95" s="116"/>
      <c r="H95" s="116"/>
      <c r="I95" s="116"/>
    </row>
    <row r="96" spans="4:9" ht="15">
      <c r="D96" s="591"/>
      <c r="E96" s="116"/>
      <c r="F96" s="116"/>
      <c r="G96" s="116"/>
      <c r="H96" s="116"/>
      <c r="I96" s="116"/>
    </row>
    <row r="97" spans="4:9" ht="15">
      <c r="D97" s="591"/>
      <c r="E97" s="116"/>
      <c r="F97" s="116"/>
      <c r="G97" s="116"/>
      <c r="H97" s="116"/>
      <c r="I97" s="116"/>
    </row>
    <row r="98" spans="4:9" ht="15">
      <c r="D98" s="591"/>
      <c r="E98" s="116"/>
      <c r="F98" s="116"/>
      <c r="G98" s="116"/>
      <c r="H98" s="116"/>
      <c r="I98" s="116"/>
    </row>
    <row r="99" spans="4:9" ht="15">
      <c r="D99" s="591"/>
      <c r="E99" s="116"/>
      <c r="F99" s="116"/>
      <c r="G99" s="116"/>
      <c r="H99" s="116"/>
      <c r="I99" s="116"/>
    </row>
    <row r="100" spans="4:9" ht="15">
      <c r="D100" s="591"/>
      <c r="E100" s="116"/>
      <c r="F100" s="116"/>
      <c r="G100" s="116"/>
      <c r="H100" s="116"/>
      <c r="I100" s="116"/>
    </row>
    <row r="101" spans="4:9" ht="15">
      <c r="D101" s="591"/>
      <c r="E101" s="116"/>
      <c r="F101" s="116"/>
      <c r="G101" s="116"/>
      <c r="H101" s="116"/>
      <c r="I101" s="116"/>
    </row>
    <row r="102" spans="4:9" ht="15">
      <c r="D102" s="591"/>
      <c r="E102" s="116"/>
      <c r="F102" s="116"/>
      <c r="G102" s="116"/>
      <c r="H102" s="116"/>
      <c r="I102" s="116"/>
    </row>
    <row r="103" spans="4:9" ht="15">
      <c r="D103" s="591"/>
      <c r="E103" s="116"/>
      <c r="F103" s="116"/>
      <c r="G103" s="116"/>
      <c r="H103" s="116"/>
      <c r="I103" s="116"/>
    </row>
    <row r="104" spans="4:9" ht="15">
      <c r="D104" s="591"/>
      <c r="E104" s="116"/>
      <c r="F104" s="116"/>
      <c r="G104" s="116"/>
      <c r="H104" s="116"/>
      <c r="I104" s="116"/>
    </row>
    <row r="105" spans="4:9" ht="15">
      <c r="D105" s="591"/>
      <c r="E105" s="116"/>
      <c r="F105" s="116"/>
      <c r="G105" s="116"/>
      <c r="H105" s="116"/>
      <c r="I105" s="116"/>
    </row>
    <row r="106" spans="4:9" ht="15">
      <c r="D106" s="591"/>
      <c r="E106" s="116"/>
      <c r="F106" s="116"/>
      <c r="G106" s="116"/>
      <c r="H106" s="116"/>
      <c r="I106" s="116"/>
    </row>
    <row r="107" spans="4:9" ht="15">
      <c r="D107" s="591"/>
      <c r="E107" s="116"/>
      <c r="F107" s="116"/>
      <c r="G107" s="116"/>
      <c r="H107" s="116"/>
      <c r="I107" s="116"/>
    </row>
    <row r="108" spans="4:9" ht="15">
      <c r="D108" s="591"/>
      <c r="E108" s="116"/>
      <c r="F108" s="116"/>
      <c r="G108" s="116"/>
      <c r="H108" s="116"/>
      <c r="I108" s="116"/>
    </row>
    <row r="109" spans="4:9" ht="15">
      <c r="D109" s="591"/>
      <c r="E109" s="116"/>
      <c r="F109" s="116"/>
      <c r="G109" s="116"/>
      <c r="H109" s="116"/>
      <c r="I109" s="116"/>
    </row>
    <row r="110" spans="4:9" ht="15">
      <c r="D110" s="591"/>
      <c r="E110" s="116"/>
      <c r="F110" s="116"/>
      <c r="G110" s="116"/>
      <c r="H110" s="116"/>
      <c r="I110" s="116"/>
    </row>
    <row r="111" spans="4:9" ht="15">
      <c r="D111" s="591"/>
      <c r="E111" s="116"/>
      <c r="F111" s="116"/>
      <c r="G111" s="116"/>
      <c r="H111" s="116"/>
      <c r="I111" s="116"/>
    </row>
    <row r="112" spans="4:9" ht="15">
      <c r="D112" s="591"/>
      <c r="E112" s="116"/>
      <c r="F112" s="116"/>
      <c r="G112" s="116"/>
      <c r="H112" s="116"/>
      <c r="I112" s="116"/>
    </row>
  </sheetData>
  <sheetProtection/>
  <mergeCells count="7">
    <mergeCell ref="B2:N2"/>
    <mergeCell ref="J5:N5"/>
    <mergeCell ref="B5:B6"/>
    <mergeCell ref="C5:C6"/>
    <mergeCell ref="D5:D6"/>
    <mergeCell ref="E5:I5"/>
    <mergeCell ref="B3:N3"/>
  </mergeCells>
  <printOptions/>
  <pageMargins left="0.1968503937007874" right="0" top="0.2755905511811024" bottom="0.15748031496062992" header="0.1968503937007874" footer="0.1968503937007874"/>
  <pageSetup fitToHeight="5" fitToWidth="5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37"/>
  <sheetViews>
    <sheetView zoomScalePageLayoutView="0" workbookViewId="0" topLeftCell="A1">
      <selection activeCell="N31" sqref="N31"/>
    </sheetView>
  </sheetViews>
  <sheetFormatPr defaultColWidth="9.00390625" defaultRowHeight="12.75"/>
  <cols>
    <col min="1" max="1" width="4.00390625" style="403" customWidth="1"/>
    <col min="2" max="2" width="24.125" style="403" customWidth="1"/>
    <col min="3" max="3" width="8.875" style="403" customWidth="1"/>
    <col min="4" max="4" width="6.00390625" style="403" customWidth="1"/>
    <col min="5" max="5" width="5.375" style="403" customWidth="1"/>
    <col min="6" max="6" width="7.00390625" style="403" customWidth="1"/>
    <col min="7" max="7" width="6.00390625" style="403" customWidth="1"/>
    <col min="8" max="8" width="7.625" style="403" customWidth="1"/>
    <col min="9" max="9" width="6.50390625" style="403" customWidth="1"/>
    <col min="10" max="12" width="7.625" style="403" customWidth="1"/>
    <col min="13" max="13" width="12.875" style="403" customWidth="1"/>
    <col min="14" max="16" width="7.375" style="403" customWidth="1"/>
    <col min="17" max="17" width="9.375" style="403" customWidth="1"/>
    <col min="18" max="18" width="7.50390625" style="403" customWidth="1"/>
    <col min="19" max="19" width="9.375" style="403" customWidth="1"/>
    <col min="20" max="20" width="3.875" style="403" customWidth="1"/>
    <col min="21" max="22" width="9.375" style="403" customWidth="1"/>
    <col min="23" max="23" width="5.125" style="403" customWidth="1"/>
    <col min="24" max="24" width="6.875" style="403" customWidth="1"/>
    <col min="25" max="25" width="7.875" style="403" customWidth="1"/>
    <col min="26" max="26" width="6.875" style="403" customWidth="1"/>
    <col min="27" max="27" width="9.375" style="403" customWidth="1"/>
    <col min="28" max="28" width="6.375" style="403" customWidth="1"/>
    <col min="29" max="30" width="7.50390625" style="403" customWidth="1"/>
    <col min="31" max="16384" width="9.375" style="403" customWidth="1"/>
  </cols>
  <sheetData>
    <row r="1" ht="12.75">
      <c r="R1" s="404" t="s">
        <v>302</v>
      </c>
    </row>
    <row r="3" spans="1:18" ht="16.5">
      <c r="A3" s="740" t="s">
        <v>381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</row>
    <row r="5" spans="1:18" ht="25.5" customHeight="1">
      <c r="A5" s="741" t="s">
        <v>149</v>
      </c>
      <c r="B5" s="741" t="s">
        <v>19</v>
      </c>
      <c r="C5" s="741" t="s">
        <v>435</v>
      </c>
      <c r="D5" s="741"/>
      <c r="E5" s="741"/>
      <c r="F5" s="741"/>
      <c r="G5" s="741"/>
      <c r="H5" s="741" t="s">
        <v>21</v>
      </c>
      <c r="I5" s="741"/>
      <c r="J5" s="741"/>
      <c r="K5" s="741"/>
      <c r="L5" s="741"/>
      <c r="M5" s="741" t="s">
        <v>24</v>
      </c>
      <c r="N5" s="742" t="s">
        <v>23</v>
      </c>
      <c r="O5" s="742"/>
      <c r="P5" s="742"/>
      <c r="Q5" s="742"/>
      <c r="R5" s="742"/>
    </row>
    <row r="6" spans="1:18" ht="12.75">
      <c r="A6" s="741"/>
      <c r="B6" s="741"/>
      <c r="C6" s="405" t="s">
        <v>208</v>
      </c>
      <c r="D6" s="405" t="s">
        <v>238</v>
      </c>
      <c r="E6" s="405" t="s">
        <v>352</v>
      </c>
      <c r="F6" s="405" t="s">
        <v>382</v>
      </c>
      <c r="G6" s="405" t="s">
        <v>240</v>
      </c>
      <c r="H6" s="405" t="s">
        <v>208</v>
      </c>
      <c r="I6" s="405" t="s">
        <v>238</v>
      </c>
      <c r="J6" s="405" t="s">
        <v>352</v>
      </c>
      <c r="K6" s="405" t="s">
        <v>382</v>
      </c>
      <c r="L6" s="405" t="s">
        <v>240</v>
      </c>
      <c r="M6" s="741"/>
      <c r="N6" s="405" t="s">
        <v>208</v>
      </c>
      <c r="O6" s="405" t="s">
        <v>238</v>
      </c>
      <c r="P6" s="405" t="s">
        <v>352</v>
      </c>
      <c r="Q6" s="405" t="s">
        <v>382</v>
      </c>
      <c r="R6" s="405" t="s">
        <v>240</v>
      </c>
    </row>
    <row r="7" spans="1:18" ht="12.75">
      <c r="A7" s="406">
        <v>1</v>
      </c>
      <c r="B7" s="406">
        <f>+A7+1</f>
        <v>2</v>
      </c>
      <c r="C7" s="406">
        <f aca="true" t="shared" si="0" ref="C7:R7">+B7+1</f>
        <v>3</v>
      </c>
      <c r="D7" s="406">
        <f t="shared" si="0"/>
        <v>4</v>
      </c>
      <c r="E7" s="406">
        <f t="shared" si="0"/>
        <v>5</v>
      </c>
      <c r="F7" s="406">
        <f t="shared" si="0"/>
        <v>6</v>
      </c>
      <c r="G7" s="406">
        <f t="shared" si="0"/>
        <v>7</v>
      </c>
      <c r="H7" s="406">
        <f t="shared" si="0"/>
        <v>8</v>
      </c>
      <c r="I7" s="406">
        <f t="shared" si="0"/>
        <v>9</v>
      </c>
      <c r="J7" s="406">
        <f t="shared" si="0"/>
        <v>10</v>
      </c>
      <c r="K7" s="406">
        <f t="shared" si="0"/>
        <v>11</v>
      </c>
      <c r="L7" s="406">
        <f t="shared" si="0"/>
        <v>12</v>
      </c>
      <c r="M7" s="406">
        <f t="shared" si="0"/>
        <v>13</v>
      </c>
      <c r="N7" s="406">
        <f t="shared" si="0"/>
        <v>14</v>
      </c>
      <c r="O7" s="406">
        <f t="shared" si="0"/>
        <v>15</v>
      </c>
      <c r="P7" s="406">
        <f t="shared" si="0"/>
        <v>16</v>
      </c>
      <c r="Q7" s="406">
        <f t="shared" si="0"/>
        <v>17</v>
      </c>
      <c r="R7" s="406">
        <f t="shared" si="0"/>
        <v>18</v>
      </c>
    </row>
    <row r="8" spans="1:18" ht="12.75">
      <c r="A8" s="734">
        <f>'пол.отпуск'!B8</f>
        <v>2016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6"/>
    </row>
    <row r="9" spans="1:18" ht="12.75">
      <c r="A9" s="407" t="s">
        <v>93</v>
      </c>
      <c r="B9" s="408" t="s">
        <v>383</v>
      </c>
      <c r="C9" s="409"/>
      <c r="D9" s="409"/>
      <c r="E9" s="409"/>
      <c r="F9" s="409"/>
      <c r="G9" s="409"/>
      <c r="H9" s="409"/>
      <c r="I9" s="409"/>
      <c r="J9" s="408"/>
      <c r="K9" s="408"/>
      <c r="L9" s="408"/>
      <c r="M9" s="408"/>
      <c r="N9" s="408"/>
      <c r="O9" s="408"/>
      <c r="P9" s="408"/>
      <c r="Q9" s="408"/>
      <c r="R9" s="408"/>
    </row>
    <row r="10" spans="1:18" ht="12.75">
      <c r="A10" s="407"/>
      <c r="B10" s="408" t="s">
        <v>384</v>
      </c>
      <c r="C10" s="409"/>
      <c r="D10" s="409"/>
      <c r="E10" s="409"/>
      <c r="F10" s="409"/>
      <c r="G10" s="409"/>
      <c r="H10" s="409"/>
      <c r="I10" s="409"/>
      <c r="J10" s="408"/>
      <c r="K10" s="408"/>
      <c r="L10" s="408"/>
      <c r="M10" s="408"/>
      <c r="N10" s="408"/>
      <c r="O10" s="408"/>
      <c r="P10" s="408"/>
      <c r="Q10" s="408"/>
      <c r="R10" s="408"/>
    </row>
    <row r="11" spans="1:18" ht="12.75">
      <c r="A11" s="407"/>
      <c r="B11" s="408" t="s">
        <v>385</v>
      </c>
      <c r="C11" s="410">
        <f>F11+G11</f>
        <v>8800</v>
      </c>
      <c r="D11" s="409"/>
      <c r="E11" s="409"/>
      <c r="F11" s="410">
        <f>Баланс!C49</f>
        <v>5300</v>
      </c>
      <c r="G11" s="410">
        <f>Баланс!C62</f>
        <v>3500</v>
      </c>
      <c r="H11" s="525">
        <f>'баланс мощности РЭК !'!C21</f>
        <v>2.6792000000000002</v>
      </c>
      <c r="I11" s="409"/>
      <c r="J11" s="408"/>
      <c r="K11" s="525">
        <v>0.77</v>
      </c>
      <c r="L11" s="525">
        <f>H11-K11</f>
        <v>1.9092000000000002</v>
      </c>
      <c r="M11" s="408"/>
      <c r="N11" s="409">
        <f>C11/C16*100</f>
        <v>74.57627118644068</v>
      </c>
      <c r="O11" s="408"/>
      <c r="P11" s="408"/>
      <c r="Q11" s="410">
        <f>F11/F16*100</f>
        <v>66.25</v>
      </c>
      <c r="R11" s="410">
        <f>G11/G16*100</f>
        <v>92.10526315789474</v>
      </c>
    </row>
    <row r="12" spans="1:18" ht="12.75">
      <c r="A12" s="407"/>
      <c r="B12" s="408" t="s">
        <v>386</v>
      </c>
      <c r="C12" s="409"/>
      <c r="D12" s="409"/>
      <c r="E12" s="409"/>
      <c r="F12" s="409"/>
      <c r="G12" s="409"/>
      <c r="H12" s="525"/>
      <c r="I12" s="409"/>
      <c r="J12" s="408"/>
      <c r="K12" s="525"/>
      <c r="L12" s="408"/>
      <c r="M12" s="408"/>
      <c r="N12" s="408"/>
      <c r="O12" s="408"/>
      <c r="P12" s="408"/>
      <c r="Q12" s="410"/>
      <c r="R12" s="408"/>
    </row>
    <row r="13" spans="1:18" ht="12.75">
      <c r="A13" s="407" t="s">
        <v>94</v>
      </c>
      <c r="B13" s="408" t="s">
        <v>33</v>
      </c>
      <c r="C13" s="409"/>
      <c r="D13" s="408"/>
      <c r="E13" s="408"/>
      <c r="F13" s="408"/>
      <c r="G13" s="408"/>
      <c r="H13" s="525"/>
      <c r="I13" s="408"/>
      <c r="J13" s="408"/>
      <c r="K13" s="525"/>
      <c r="L13" s="408"/>
      <c r="M13" s="410"/>
      <c r="N13" s="408"/>
      <c r="O13" s="409"/>
      <c r="P13" s="409"/>
      <c r="Q13" s="410"/>
      <c r="R13" s="409"/>
    </row>
    <row r="14" spans="1:18" ht="12.75">
      <c r="A14" s="407" t="s">
        <v>95</v>
      </c>
      <c r="B14" s="408" t="s">
        <v>306</v>
      </c>
      <c r="C14" s="410">
        <f>F14+G14</f>
        <v>3000</v>
      </c>
      <c r="D14" s="408"/>
      <c r="E14" s="408"/>
      <c r="F14" s="408">
        <f>Баланс!C50</f>
        <v>2700</v>
      </c>
      <c r="G14" s="408">
        <f>Баланс!C63</f>
        <v>300</v>
      </c>
      <c r="H14" s="525">
        <f>'баланс мощности РЭК !'!C23</f>
        <v>1.9</v>
      </c>
      <c r="I14" s="408"/>
      <c r="J14" s="408"/>
      <c r="K14" s="525">
        <f>F14*H14/C14</f>
        <v>1.71</v>
      </c>
      <c r="L14" s="525">
        <f>H14-K14</f>
        <v>0.18999999999999995</v>
      </c>
      <c r="M14" s="410"/>
      <c r="N14" s="409">
        <f>C14/C16*100</f>
        <v>25.423728813559322</v>
      </c>
      <c r="O14" s="409"/>
      <c r="P14" s="409"/>
      <c r="Q14" s="410">
        <f>F14/F16*100</f>
        <v>33.75</v>
      </c>
      <c r="R14" s="410">
        <f>G14/G16*100</f>
        <v>7.894736842105263</v>
      </c>
    </row>
    <row r="15" spans="1:18" ht="29.25" customHeight="1">
      <c r="A15" s="407" t="s">
        <v>114</v>
      </c>
      <c r="B15" s="83" t="s">
        <v>387</v>
      </c>
      <c r="C15" s="409"/>
      <c r="D15" s="408"/>
      <c r="E15" s="408"/>
      <c r="F15" s="408"/>
      <c r="G15" s="408"/>
      <c r="H15" s="525"/>
      <c r="I15" s="408"/>
      <c r="J15" s="408"/>
      <c r="K15" s="525"/>
      <c r="L15" s="408"/>
      <c r="M15" s="410"/>
      <c r="N15" s="408"/>
      <c r="O15" s="409"/>
      <c r="P15" s="409"/>
      <c r="Q15" s="409"/>
      <c r="R15" s="409"/>
    </row>
    <row r="16" spans="1:18" ht="12.75">
      <c r="A16" s="407" t="s">
        <v>96</v>
      </c>
      <c r="B16" s="408" t="s">
        <v>34</v>
      </c>
      <c r="C16" s="410">
        <f>C11+C14</f>
        <v>11800</v>
      </c>
      <c r="D16" s="409"/>
      <c r="E16" s="409"/>
      <c r="F16" s="410">
        <f>F11+F14</f>
        <v>8000</v>
      </c>
      <c r="G16" s="410">
        <f>G11+G14</f>
        <v>3800</v>
      </c>
      <c r="H16" s="525">
        <f>H14+H11</f>
        <v>4.5792</v>
      </c>
      <c r="I16" s="409"/>
      <c r="J16" s="409"/>
      <c r="K16" s="525">
        <f>K14+K11</f>
        <v>2.48</v>
      </c>
      <c r="L16" s="525">
        <f>L14+L11</f>
        <v>2.0992</v>
      </c>
      <c r="M16" s="410"/>
      <c r="N16" s="408">
        <v>100</v>
      </c>
      <c r="O16" s="409"/>
      <c r="P16" s="409"/>
      <c r="Q16" s="409">
        <f>F16/C16*100</f>
        <v>67.79661016949152</v>
      </c>
      <c r="R16" s="409">
        <f>G16/C16*100</f>
        <v>32.20338983050847</v>
      </c>
    </row>
    <row r="17" spans="1:18" ht="12.75">
      <c r="A17" s="737">
        <f>'пол.отпуск'!B14</f>
        <v>2017</v>
      </c>
      <c r="B17" s="738"/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9"/>
    </row>
    <row r="18" spans="1:18" ht="12.75">
      <c r="A18" s="407" t="s">
        <v>93</v>
      </c>
      <c r="B18" s="408" t="s">
        <v>383</v>
      </c>
      <c r="C18" s="409"/>
      <c r="D18" s="409"/>
      <c r="E18" s="409"/>
      <c r="F18" s="409"/>
      <c r="G18" s="409"/>
      <c r="H18" s="409"/>
      <c r="I18" s="409"/>
      <c r="J18" s="408"/>
      <c r="K18" s="525"/>
      <c r="L18" s="408"/>
      <c r="M18" s="408"/>
      <c r="N18" s="408"/>
      <c r="O18" s="408"/>
      <c r="P18" s="408"/>
      <c r="Q18" s="408"/>
      <c r="R18" s="408"/>
    </row>
    <row r="19" spans="1:18" ht="12.75">
      <c r="A19" s="407"/>
      <c r="B19" s="408" t="s">
        <v>384</v>
      </c>
      <c r="C19" s="409"/>
      <c r="D19" s="409"/>
      <c r="E19" s="409"/>
      <c r="F19" s="409"/>
      <c r="G19" s="409"/>
      <c r="H19" s="409"/>
      <c r="I19" s="409"/>
      <c r="J19" s="408"/>
      <c r="K19" s="525"/>
      <c r="L19" s="408"/>
      <c r="M19" s="408"/>
      <c r="N19" s="408"/>
      <c r="O19" s="408"/>
      <c r="P19" s="408"/>
      <c r="Q19" s="408"/>
      <c r="R19" s="408"/>
    </row>
    <row r="20" spans="1:18" ht="12.75">
      <c r="A20" s="407"/>
      <c r="B20" s="408" t="s">
        <v>385</v>
      </c>
      <c r="C20" s="410">
        <f>F20+G20</f>
        <v>8787.199999999999</v>
      </c>
      <c r="D20" s="409"/>
      <c r="E20" s="409"/>
      <c r="F20" s="410">
        <f>Баланс!D49</f>
        <v>5300</v>
      </c>
      <c r="G20" s="410">
        <f>Баланс!D62</f>
        <v>3487.199999999999</v>
      </c>
      <c r="H20" s="525">
        <f>'баланс мощности РЭК !'!H21</f>
        <v>2.6792000000000002</v>
      </c>
      <c r="I20" s="525"/>
      <c r="J20" s="525"/>
      <c r="K20" s="525">
        <v>0.63</v>
      </c>
      <c r="L20" s="525">
        <f>H20-K20</f>
        <v>2.0492000000000004</v>
      </c>
      <c r="M20" s="408"/>
      <c r="N20" s="409">
        <f>C20/C25*100</f>
        <v>73.30485851575013</v>
      </c>
      <c r="O20" s="408"/>
      <c r="P20" s="408"/>
      <c r="Q20" s="410">
        <f>F20/F25*100</f>
        <v>65.4320987654321</v>
      </c>
      <c r="R20" s="410">
        <f>G20/G25*100</f>
        <v>89.70981683473964</v>
      </c>
    </row>
    <row r="21" spans="1:18" ht="12.75">
      <c r="A21" s="407"/>
      <c r="B21" s="408" t="s">
        <v>386</v>
      </c>
      <c r="C21" s="409"/>
      <c r="D21" s="409"/>
      <c r="E21" s="409"/>
      <c r="F21" s="409"/>
      <c r="G21" s="409"/>
      <c r="H21" s="525"/>
      <c r="I21" s="525"/>
      <c r="J21" s="525"/>
      <c r="K21" s="525"/>
      <c r="L21" s="525"/>
      <c r="M21" s="408"/>
      <c r="N21" s="408"/>
      <c r="O21" s="408"/>
      <c r="P21" s="408"/>
      <c r="Q21" s="408"/>
      <c r="R21" s="408"/>
    </row>
    <row r="22" spans="1:18" ht="12.75">
      <c r="A22" s="407" t="s">
        <v>94</v>
      </c>
      <c r="B22" s="408" t="s">
        <v>33</v>
      </c>
      <c r="C22" s="409"/>
      <c r="D22" s="408"/>
      <c r="E22" s="408"/>
      <c r="F22" s="408"/>
      <c r="G22" s="408"/>
      <c r="H22" s="525"/>
      <c r="I22" s="525"/>
      <c r="J22" s="525"/>
      <c r="K22" s="525"/>
      <c r="L22" s="525"/>
      <c r="M22" s="410"/>
      <c r="N22" s="408"/>
      <c r="O22" s="409"/>
      <c r="P22" s="409"/>
      <c r="Q22" s="409"/>
      <c r="R22" s="409"/>
    </row>
    <row r="23" spans="1:21" ht="12.75">
      <c r="A23" s="407" t="s">
        <v>95</v>
      </c>
      <c r="B23" s="408" t="s">
        <v>306</v>
      </c>
      <c r="C23" s="410">
        <f>F23+G23</f>
        <v>3200.0000000000005</v>
      </c>
      <c r="D23" s="408"/>
      <c r="E23" s="408"/>
      <c r="F23" s="408">
        <f>Баланс!D50</f>
        <v>2800</v>
      </c>
      <c r="G23" s="408">
        <f>Баланс!D63</f>
        <v>400.00000000000045</v>
      </c>
      <c r="H23" s="525">
        <f>'баланс мощности РЭК !'!H23</f>
        <v>1.9</v>
      </c>
      <c r="I23" s="525"/>
      <c r="J23" s="525"/>
      <c r="K23" s="525">
        <v>0.42</v>
      </c>
      <c r="L23" s="525">
        <f>H23-K23</f>
        <v>1.48</v>
      </c>
      <c r="M23" s="410"/>
      <c r="N23" s="411">
        <f>C23/C25*100</f>
        <v>26.695141484249874</v>
      </c>
      <c r="O23" s="409"/>
      <c r="P23" s="409"/>
      <c r="Q23" s="410">
        <f>F23/F25*100</f>
        <v>34.5679012345679</v>
      </c>
      <c r="R23" s="410">
        <f>G23/G25*100</f>
        <v>10.290183165260355</v>
      </c>
      <c r="T23" s="542"/>
      <c r="U23" s="542"/>
    </row>
    <row r="24" spans="1:18" ht="38.25">
      <c r="A24" s="407" t="s">
        <v>114</v>
      </c>
      <c r="B24" s="83" t="s">
        <v>387</v>
      </c>
      <c r="C24" s="409"/>
      <c r="D24" s="408"/>
      <c r="E24" s="408"/>
      <c r="F24" s="408"/>
      <c r="G24" s="408"/>
      <c r="H24" s="525"/>
      <c r="I24" s="525"/>
      <c r="J24" s="525"/>
      <c r="K24" s="525"/>
      <c r="L24" s="525"/>
      <c r="M24" s="410"/>
      <c r="N24" s="408"/>
      <c r="O24" s="409"/>
      <c r="P24" s="409"/>
      <c r="Q24" s="409"/>
      <c r="R24" s="409"/>
    </row>
    <row r="25" spans="1:18" ht="12.75">
      <c r="A25" s="407" t="s">
        <v>96</v>
      </c>
      <c r="B25" s="408" t="s">
        <v>34</v>
      </c>
      <c r="C25" s="410">
        <f>C20+C23</f>
        <v>11987.199999999999</v>
      </c>
      <c r="D25" s="409"/>
      <c r="E25" s="409"/>
      <c r="F25" s="410">
        <f>F20+F23</f>
        <v>8100</v>
      </c>
      <c r="G25" s="410">
        <f>G20+G23</f>
        <v>3887.1999999999994</v>
      </c>
      <c r="H25" s="525">
        <f>H20+H23</f>
        <v>4.5792</v>
      </c>
      <c r="I25" s="525"/>
      <c r="J25" s="525"/>
      <c r="K25" s="525">
        <f>K20+K23</f>
        <v>1.05</v>
      </c>
      <c r="L25" s="525">
        <f>L20+L23</f>
        <v>3.5292000000000003</v>
      </c>
      <c r="M25" s="410"/>
      <c r="N25" s="408">
        <v>100</v>
      </c>
      <c r="O25" s="409"/>
      <c r="P25" s="409"/>
      <c r="Q25" s="409">
        <f>F25/C25*100</f>
        <v>67.57207688200748</v>
      </c>
      <c r="R25" s="409">
        <f>G25/C25:C26*100</f>
        <v>32.42792311799253</v>
      </c>
    </row>
    <row r="28" spans="3:9" s="38" customFormat="1" ht="15.75">
      <c r="C28" s="617" t="s">
        <v>623</v>
      </c>
      <c r="D28" s="619"/>
      <c r="E28" s="619"/>
      <c r="F28" s="619"/>
      <c r="G28" s="619"/>
      <c r="H28" s="619"/>
      <c r="I28" s="619"/>
    </row>
    <row r="29" spans="3:9" s="456" customFormat="1" ht="15.75">
      <c r="C29" s="620" t="s">
        <v>582</v>
      </c>
      <c r="D29" s="618"/>
      <c r="E29" s="618"/>
      <c r="F29" s="618"/>
      <c r="G29" s="618"/>
      <c r="H29" s="618"/>
      <c r="I29" s="618"/>
    </row>
    <row r="30" spans="2:9" s="38" customFormat="1" ht="10.5" customHeight="1">
      <c r="B30" s="621"/>
      <c r="C30" s="622"/>
      <c r="D30" s="621"/>
      <c r="E30" s="621"/>
      <c r="F30" s="621"/>
      <c r="G30" s="621"/>
      <c r="H30" s="621"/>
      <c r="I30" s="621"/>
    </row>
    <row r="31" spans="3:9" s="38" customFormat="1" ht="15.75">
      <c r="C31" s="617" t="s">
        <v>313</v>
      </c>
      <c r="D31" s="621"/>
      <c r="E31" s="618"/>
      <c r="F31" s="618"/>
      <c r="G31" s="618"/>
      <c r="H31" s="618"/>
      <c r="I31" s="618"/>
    </row>
    <row r="32" spans="3:9" s="38" customFormat="1" ht="15.75">
      <c r="C32" s="620" t="s">
        <v>583</v>
      </c>
      <c r="D32" s="621"/>
      <c r="E32" s="621"/>
      <c r="F32" s="621"/>
      <c r="G32" s="621"/>
      <c r="H32" s="621"/>
      <c r="I32" s="621"/>
    </row>
    <row r="34" ht="12.75" hidden="1"/>
    <row r="35" ht="12.75">
      <c r="A35" s="412"/>
    </row>
    <row r="36" ht="12.75">
      <c r="A36" s="412" t="s">
        <v>458</v>
      </c>
    </row>
    <row r="37" ht="12.75">
      <c r="A37" s="412" t="s">
        <v>388</v>
      </c>
    </row>
  </sheetData>
  <sheetProtection/>
  <mergeCells count="9">
    <mergeCell ref="A8:R8"/>
    <mergeCell ref="A17:R17"/>
    <mergeCell ref="A3:R3"/>
    <mergeCell ref="A5:A6"/>
    <mergeCell ref="B5:B6"/>
    <mergeCell ref="C5:G5"/>
    <mergeCell ref="H5:L5"/>
    <mergeCell ref="M5:M6"/>
    <mergeCell ref="N5:R5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3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00390625" style="403" customWidth="1"/>
    <col min="2" max="2" width="24.125" style="403" customWidth="1"/>
    <col min="3" max="3" width="8.875" style="403" customWidth="1"/>
    <col min="4" max="4" width="6.00390625" style="403" customWidth="1"/>
    <col min="5" max="5" width="5.375" style="403" customWidth="1"/>
    <col min="6" max="6" width="7.00390625" style="403" customWidth="1"/>
    <col min="7" max="7" width="6.00390625" style="403" customWidth="1"/>
    <col min="8" max="8" width="7.625" style="403" customWidth="1"/>
    <col min="9" max="9" width="6.50390625" style="403" customWidth="1"/>
    <col min="10" max="12" width="7.625" style="403" customWidth="1"/>
    <col min="13" max="13" width="12.875" style="403" customWidth="1"/>
    <col min="14" max="16" width="7.375" style="403" customWidth="1"/>
    <col min="17" max="17" width="9.375" style="403" customWidth="1"/>
    <col min="18" max="18" width="7.50390625" style="403" customWidth="1"/>
    <col min="19" max="19" width="9.375" style="403" customWidth="1"/>
    <col min="20" max="20" width="3.875" style="403" customWidth="1"/>
    <col min="21" max="22" width="9.375" style="403" customWidth="1"/>
    <col min="23" max="23" width="5.125" style="403" customWidth="1"/>
    <col min="24" max="24" width="6.875" style="403" customWidth="1"/>
    <col min="25" max="25" width="7.875" style="403" customWidth="1"/>
    <col min="26" max="26" width="6.875" style="403" customWidth="1"/>
    <col min="27" max="27" width="9.375" style="403" customWidth="1"/>
    <col min="28" max="28" width="6.375" style="403" customWidth="1"/>
    <col min="29" max="30" width="7.50390625" style="403" customWidth="1"/>
    <col min="31" max="16384" width="9.375" style="403" customWidth="1"/>
  </cols>
  <sheetData>
    <row r="1" ht="12.75">
      <c r="R1" s="404" t="s">
        <v>302</v>
      </c>
    </row>
    <row r="3" spans="1:18" ht="16.5">
      <c r="A3" s="740" t="s">
        <v>381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</row>
    <row r="5" spans="1:18" ht="25.5" customHeight="1">
      <c r="A5" s="741" t="s">
        <v>149</v>
      </c>
      <c r="B5" s="741" t="s">
        <v>19</v>
      </c>
      <c r="C5" s="741" t="s">
        <v>435</v>
      </c>
      <c r="D5" s="741"/>
      <c r="E5" s="741"/>
      <c r="F5" s="741"/>
      <c r="G5" s="741"/>
      <c r="H5" s="741" t="s">
        <v>21</v>
      </c>
      <c r="I5" s="741"/>
      <c r="J5" s="741"/>
      <c r="K5" s="741"/>
      <c r="L5" s="741"/>
      <c r="M5" s="741" t="s">
        <v>24</v>
      </c>
      <c r="N5" s="742" t="s">
        <v>23</v>
      </c>
      <c r="O5" s="742"/>
      <c r="P5" s="742"/>
      <c r="Q5" s="742"/>
      <c r="R5" s="742"/>
    </row>
    <row r="6" spans="1:18" ht="12.75">
      <c r="A6" s="741"/>
      <c r="B6" s="741"/>
      <c r="C6" s="405" t="s">
        <v>208</v>
      </c>
      <c r="D6" s="405" t="s">
        <v>238</v>
      </c>
      <c r="E6" s="405" t="s">
        <v>352</v>
      </c>
      <c r="F6" s="405" t="s">
        <v>382</v>
      </c>
      <c r="G6" s="405" t="s">
        <v>240</v>
      </c>
      <c r="H6" s="405" t="s">
        <v>208</v>
      </c>
      <c r="I6" s="405" t="s">
        <v>238</v>
      </c>
      <c r="J6" s="405" t="s">
        <v>352</v>
      </c>
      <c r="K6" s="405" t="s">
        <v>382</v>
      </c>
      <c r="L6" s="405" t="s">
        <v>240</v>
      </c>
      <c r="M6" s="741"/>
      <c r="N6" s="405" t="s">
        <v>208</v>
      </c>
      <c r="O6" s="405" t="s">
        <v>238</v>
      </c>
      <c r="P6" s="405" t="s">
        <v>352</v>
      </c>
      <c r="Q6" s="405" t="s">
        <v>382</v>
      </c>
      <c r="R6" s="405" t="s">
        <v>240</v>
      </c>
    </row>
    <row r="7" spans="1:18" ht="12.75">
      <c r="A7" s="406">
        <v>1</v>
      </c>
      <c r="B7" s="406">
        <f>+A7+1</f>
        <v>2</v>
      </c>
      <c r="C7" s="406">
        <f aca="true" t="shared" si="0" ref="C7:R7">+B7+1</f>
        <v>3</v>
      </c>
      <c r="D7" s="406">
        <f t="shared" si="0"/>
        <v>4</v>
      </c>
      <c r="E7" s="406">
        <f t="shared" si="0"/>
        <v>5</v>
      </c>
      <c r="F7" s="406">
        <f t="shared" si="0"/>
        <v>6</v>
      </c>
      <c r="G7" s="406">
        <f t="shared" si="0"/>
        <v>7</v>
      </c>
      <c r="H7" s="406">
        <f t="shared" si="0"/>
        <v>8</v>
      </c>
      <c r="I7" s="406">
        <f t="shared" si="0"/>
        <v>9</v>
      </c>
      <c r="J7" s="406">
        <f t="shared" si="0"/>
        <v>10</v>
      </c>
      <c r="K7" s="406">
        <f t="shared" si="0"/>
        <v>11</v>
      </c>
      <c r="L7" s="406">
        <f t="shared" si="0"/>
        <v>12</v>
      </c>
      <c r="M7" s="406">
        <f t="shared" si="0"/>
        <v>13</v>
      </c>
      <c r="N7" s="406">
        <f t="shared" si="0"/>
        <v>14</v>
      </c>
      <c r="O7" s="406">
        <f t="shared" si="0"/>
        <v>15</v>
      </c>
      <c r="P7" s="406">
        <f t="shared" si="0"/>
        <v>16</v>
      </c>
      <c r="Q7" s="406">
        <f t="shared" si="0"/>
        <v>17</v>
      </c>
      <c r="R7" s="406">
        <f t="shared" si="0"/>
        <v>18</v>
      </c>
    </row>
    <row r="8" spans="1:18" ht="12.75">
      <c r="A8" s="734" t="str">
        <f>'потери 2015'!E5</f>
        <v>2015 год (факт)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6"/>
    </row>
    <row r="9" spans="1:18" ht="12.75">
      <c r="A9" s="407" t="s">
        <v>93</v>
      </c>
      <c r="B9" s="408" t="s">
        <v>383</v>
      </c>
      <c r="C9" s="409"/>
      <c r="D9" s="409"/>
      <c r="E9" s="409"/>
      <c r="F9" s="409"/>
      <c r="G9" s="409"/>
      <c r="H9" s="409"/>
      <c r="I9" s="409"/>
      <c r="J9" s="408"/>
      <c r="K9" s="408"/>
      <c r="L9" s="408"/>
      <c r="M9" s="408"/>
      <c r="N9" s="408"/>
      <c r="O9" s="408"/>
      <c r="P9" s="408"/>
      <c r="Q9" s="408"/>
      <c r="R9" s="408"/>
    </row>
    <row r="10" spans="1:18" ht="12.75">
      <c r="A10" s="407"/>
      <c r="B10" s="408" t="s">
        <v>384</v>
      </c>
      <c r="C10" s="409"/>
      <c r="D10" s="409"/>
      <c r="E10" s="409"/>
      <c r="F10" s="409"/>
      <c r="G10" s="409"/>
      <c r="H10" s="409"/>
      <c r="I10" s="409"/>
      <c r="J10" s="408"/>
      <c r="K10" s="408"/>
      <c r="L10" s="408"/>
      <c r="M10" s="408"/>
      <c r="N10" s="408"/>
      <c r="O10" s="408"/>
      <c r="P10" s="408"/>
      <c r="Q10" s="408"/>
      <c r="R10" s="408"/>
    </row>
    <row r="11" spans="1:18" ht="12.75">
      <c r="A11" s="407"/>
      <c r="B11" s="408" t="s">
        <v>385</v>
      </c>
      <c r="C11" s="410">
        <f>F11+G11</f>
        <v>8649.0715</v>
      </c>
      <c r="D11" s="409"/>
      <c r="E11" s="409"/>
      <c r="F11" s="410">
        <f>'Баланс 2015'!C49</f>
        <v>5016.4617</v>
      </c>
      <c r="G11" s="410">
        <f>'Баланс 2015'!C62</f>
        <v>3632.6098</v>
      </c>
      <c r="H11" s="525">
        <f>'баланс мощности РЭК ! (2015)'!C21</f>
        <v>1.5151000000000003</v>
      </c>
      <c r="I11" s="409"/>
      <c r="J11" s="408"/>
      <c r="K11" s="408">
        <f>F11*H11/C11</f>
        <v>0.878758040290221</v>
      </c>
      <c r="L11" s="525">
        <f>H11-K11</f>
        <v>0.6363419597097794</v>
      </c>
      <c r="M11" s="408"/>
      <c r="N11" s="409">
        <f>C11/C16*100</f>
        <v>74.85173503182567</v>
      </c>
      <c r="O11" s="408"/>
      <c r="P11" s="408"/>
      <c r="Q11" s="410">
        <f>F11/F16*100</f>
        <v>66.1400372942212</v>
      </c>
      <c r="R11" s="410">
        <f>G11/G16*100</f>
        <v>91.49387335746705</v>
      </c>
    </row>
    <row r="12" spans="1:18" ht="12.75">
      <c r="A12" s="407"/>
      <c r="B12" s="408" t="s">
        <v>386</v>
      </c>
      <c r="C12" s="409"/>
      <c r="D12" s="409"/>
      <c r="E12" s="409"/>
      <c r="F12" s="409"/>
      <c r="G12" s="409"/>
      <c r="H12" s="525"/>
      <c r="I12" s="409"/>
      <c r="J12" s="408"/>
      <c r="K12" s="408"/>
      <c r="L12" s="408"/>
      <c r="M12" s="408"/>
      <c r="N12" s="408"/>
      <c r="O12" s="408"/>
      <c r="P12" s="408"/>
      <c r="Q12" s="410"/>
      <c r="R12" s="408"/>
    </row>
    <row r="13" spans="1:18" ht="12.75">
      <c r="A13" s="407" t="s">
        <v>94</v>
      </c>
      <c r="B13" s="408" t="s">
        <v>33</v>
      </c>
      <c r="C13" s="409"/>
      <c r="D13" s="408"/>
      <c r="E13" s="408"/>
      <c r="F13" s="408"/>
      <c r="G13" s="408"/>
      <c r="H13" s="525"/>
      <c r="I13" s="408"/>
      <c r="J13" s="408"/>
      <c r="K13" s="408"/>
      <c r="L13" s="408"/>
      <c r="M13" s="410"/>
      <c r="N13" s="408"/>
      <c r="O13" s="409"/>
      <c r="P13" s="409"/>
      <c r="Q13" s="410"/>
      <c r="R13" s="409"/>
    </row>
    <row r="14" spans="1:18" ht="12.75">
      <c r="A14" s="407" t="s">
        <v>95</v>
      </c>
      <c r="B14" s="408" t="s">
        <v>306</v>
      </c>
      <c r="C14" s="410">
        <f>F14+G14</f>
        <v>2905.866399999998</v>
      </c>
      <c r="D14" s="408"/>
      <c r="E14" s="408"/>
      <c r="F14" s="408">
        <f>'Баланс 2015'!C50</f>
        <v>2568.145</v>
      </c>
      <c r="G14" s="408">
        <f>'Баланс 2015'!C63</f>
        <v>337.7213999999981</v>
      </c>
      <c r="H14" s="525">
        <f>'баланс мощности РЭК ! (2015)'!C23</f>
        <v>1.9</v>
      </c>
      <c r="I14" s="408"/>
      <c r="J14" s="408"/>
      <c r="K14" s="408">
        <f>F14*H14/C14</f>
        <v>1.6791809492686942</v>
      </c>
      <c r="L14" s="525">
        <f>H14-K14</f>
        <v>0.2208190507313057</v>
      </c>
      <c r="M14" s="410"/>
      <c r="N14" s="409">
        <f>C14/C16*100</f>
        <v>25.148264968174335</v>
      </c>
      <c r="O14" s="409"/>
      <c r="P14" s="409"/>
      <c r="Q14" s="410">
        <f>F14/F16*100</f>
        <v>33.8599627057788</v>
      </c>
      <c r="R14" s="410">
        <f>G14/G16*100</f>
        <v>8.506126642532951</v>
      </c>
    </row>
    <row r="15" spans="1:18" ht="29.25" customHeight="1">
      <c r="A15" s="407" t="s">
        <v>114</v>
      </c>
      <c r="B15" s="83" t="s">
        <v>387</v>
      </c>
      <c r="C15" s="409"/>
      <c r="D15" s="408"/>
      <c r="E15" s="408"/>
      <c r="F15" s="408"/>
      <c r="G15" s="408"/>
      <c r="H15" s="525"/>
      <c r="I15" s="408"/>
      <c r="J15" s="408"/>
      <c r="K15" s="408"/>
      <c r="L15" s="408"/>
      <c r="M15" s="410"/>
      <c r="N15" s="408"/>
      <c r="O15" s="409"/>
      <c r="P15" s="409"/>
      <c r="Q15" s="409"/>
      <c r="R15" s="409"/>
    </row>
    <row r="16" spans="1:18" ht="12.75">
      <c r="A16" s="407" t="s">
        <v>96</v>
      </c>
      <c r="B16" s="408" t="s">
        <v>34</v>
      </c>
      <c r="C16" s="410">
        <f>C11+C14</f>
        <v>11554.937899999997</v>
      </c>
      <c r="D16" s="409"/>
      <c r="E16" s="409"/>
      <c r="F16" s="410">
        <f>F11+F14</f>
        <v>7584.6067</v>
      </c>
      <c r="G16" s="410">
        <f>G11+G14</f>
        <v>3970.3311999999983</v>
      </c>
      <c r="H16" s="525">
        <f>H14+H11</f>
        <v>3.4151000000000002</v>
      </c>
      <c r="I16" s="409"/>
      <c r="J16" s="409"/>
      <c r="K16" s="525">
        <f>K14+K11</f>
        <v>2.5579389895589153</v>
      </c>
      <c r="L16" s="525">
        <f>L14+L11</f>
        <v>0.8571610104410851</v>
      </c>
      <c r="M16" s="410"/>
      <c r="N16" s="408">
        <v>100</v>
      </c>
      <c r="O16" s="409"/>
      <c r="P16" s="409"/>
      <c r="Q16" s="409">
        <f>F16/C16*100</f>
        <v>65.63952801511813</v>
      </c>
      <c r="R16" s="409">
        <f>G16/C16*100</f>
        <v>34.36047198488188</v>
      </c>
    </row>
    <row r="19" spans="1:18" ht="15.75">
      <c r="A19" s="38"/>
      <c r="B19" s="38"/>
      <c r="C19" s="617" t="s">
        <v>623</v>
      </c>
      <c r="D19" s="619"/>
      <c r="E19" s="619"/>
      <c r="F19" s="619"/>
      <c r="G19" s="619"/>
      <c r="H19" s="619"/>
      <c r="I19" s="619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5.75">
      <c r="A20" s="456"/>
      <c r="B20" s="456"/>
      <c r="C20" s="620" t="s">
        <v>582</v>
      </c>
      <c r="D20" s="618"/>
      <c r="E20" s="618"/>
      <c r="F20" s="618"/>
      <c r="G20" s="618"/>
      <c r="H20" s="618"/>
      <c r="I20" s="618"/>
      <c r="J20" s="456"/>
      <c r="K20" s="456"/>
      <c r="L20" s="456"/>
      <c r="M20" s="456"/>
      <c r="N20" s="456"/>
      <c r="O20" s="456"/>
      <c r="P20" s="456"/>
      <c r="Q20" s="456"/>
      <c r="R20" s="456"/>
    </row>
    <row r="21" spans="1:18" ht="15.75">
      <c r="A21" s="38"/>
      <c r="B21" s="621"/>
      <c r="C21" s="622"/>
      <c r="D21" s="621"/>
      <c r="E21" s="621"/>
      <c r="F21" s="621"/>
      <c r="G21" s="621"/>
      <c r="H21" s="621"/>
      <c r="I21" s="621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5.75">
      <c r="A22" s="38"/>
      <c r="B22" s="38"/>
      <c r="C22" s="617" t="s">
        <v>313</v>
      </c>
      <c r="D22" s="621"/>
      <c r="E22" s="618"/>
      <c r="F22" s="618"/>
      <c r="G22" s="618"/>
      <c r="H22" s="618"/>
      <c r="I22" s="61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5.75">
      <c r="A23" s="38"/>
      <c r="B23" s="38"/>
      <c r="C23" s="620" t="s">
        <v>583</v>
      </c>
      <c r="D23" s="621"/>
      <c r="E23" s="621"/>
      <c r="F23" s="621"/>
      <c r="G23" s="621"/>
      <c r="H23" s="621"/>
      <c r="I23" s="621"/>
      <c r="J23" s="38"/>
      <c r="K23" s="38"/>
      <c r="L23" s="38"/>
      <c r="M23" s="38"/>
      <c r="N23" s="38"/>
      <c r="O23" s="38"/>
      <c r="P23" s="38"/>
      <c r="Q23" s="38"/>
      <c r="R23" s="38"/>
    </row>
    <row r="24" spans="20:21" ht="12.75">
      <c r="T24" s="542"/>
      <c r="U24" s="542"/>
    </row>
    <row r="26" ht="12.75">
      <c r="A26" s="412"/>
    </row>
    <row r="27" ht="12.75">
      <c r="A27" s="412" t="s">
        <v>458</v>
      </c>
    </row>
    <row r="28" ht="12.75">
      <c r="A28" s="412" t="s">
        <v>388</v>
      </c>
    </row>
    <row r="29" spans="1:18" s="38" customFormat="1" ht="12.75">
      <c r="A29" s="403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</row>
    <row r="30" spans="1:18" s="456" customFormat="1" ht="12.75">
      <c r="A30" s="403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</row>
    <row r="31" spans="1:18" s="38" customFormat="1" ht="10.5" customHeight="1">
      <c r="A31" s="403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</row>
    <row r="32" spans="1:18" s="38" customFormat="1" ht="12.75">
      <c r="A32" s="403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</row>
    <row r="33" spans="1:18" s="38" customFormat="1" ht="12.75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</row>
    <row r="35" ht="12.75" hidden="1"/>
  </sheetData>
  <sheetProtection/>
  <mergeCells count="8">
    <mergeCell ref="A8:R8"/>
    <mergeCell ref="A3:R3"/>
    <mergeCell ref="A5:A6"/>
    <mergeCell ref="B5:B6"/>
    <mergeCell ref="C5:G5"/>
    <mergeCell ref="H5:L5"/>
    <mergeCell ref="M5:M6"/>
    <mergeCell ref="N5:R5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6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7.375" style="0" customWidth="1"/>
    <col min="2" max="2" width="38.375" style="268" customWidth="1"/>
    <col min="3" max="3" width="11.375" style="0" customWidth="1"/>
    <col min="4" max="4" width="8.50390625" style="0" customWidth="1"/>
    <col min="5" max="5" width="8.625" style="0" customWidth="1"/>
    <col min="6" max="6" width="12.00390625" style="0" customWidth="1"/>
    <col min="7" max="7" width="11.125" style="0" customWidth="1"/>
    <col min="8" max="8" width="11.375" style="0" customWidth="1"/>
    <col min="9" max="9" width="8.50390625" style="0" customWidth="1"/>
    <col min="10" max="10" width="8.625" style="0" customWidth="1"/>
    <col min="11" max="11" width="11.875" style="0" customWidth="1"/>
    <col min="12" max="12" width="12.50390625" style="0" customWidth="1"/>
  </cols>
  <sheetData>
    <row r="1" spans="1:12" ht="12.75">
      <c r="A1" s="49"/>
      <c r="B1" s="50"/>
      <c r="C1" s="49"/>
      <c r="D1" s="49"/>
      <c r="E1" s="49"/>
      <c r="F1" s="49"/>
      <c r="G1" s="49"/>
      <c r="L1" s="267" t="s">
        <v>276</v>
      </c>
    </row>
    <row r="2" spans="1:12" ht="23.25" customHeight="1">
      <c r="A2" s="623" t="s">
        <v>350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1:12" ht="19.5" customHeight="1">
      <c r="A3" s="744" t="s">
        <v>580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</row>
    <row r="4" ht="12.75" customHeight="1" thickBot="1">
      <c r="L4" s="301" t="s">
        <v>351</v>
      </c>
    </row>
    <row r="5" spans="1:12" ht="12.75" customHeight="1">
      <c r="A5" s="726" t="s">
        <v>348</v>
      </c>
      <c r="B5" s="745" t="s">
        <v>59</v>
      </c>
      <c r="C5" s="731" t="s">
        <v>615</v>
      </c>
      <c r="D5" s="732"/>
      <c r="E5" s="732"/>
      <c r="F5" s="732"/>
      <c r="G5" s="733"/>
      <c r="H5" s="731" t="s">
        <v>616</v>
      </c>
      <c r="I5" s="732"/>
      <c r="J5" s="732"/>
      <c r="K5" s="732"/>
      <c r="L5" s="733"/>
    </row>
    <row r="6" spans="1:12" ht="78.75" hidden="1">
      <c r="A6" s="727"/>
      <c r="B6" s="746"/>
      <c r="C6" s="269" t="str">
        <f>C5</f>
        <v>Базовый период 2016 г.</v>
      </c>
      <c r="D6" s="270" t="str">
        <f>C5</f>
        <v>Базовый период 2016 г.</v>
      </c>
      <c r="E6" s="270" t="str">
        <f>C5</f>
        <v>Базовый период 2016 г.</v>
      </c>
      <c r="F6" s="270" t="str">
        <f>C5</f>
        <v>Базовый период 2016 г.</v>
      </c>
      <c r="G6" s="271" t="str">
        <f>C5</f>
        <v>Базовый период 2016 г.</v>
      </c>
      <c r="H6" s="269" t="str">
        <f>H5</f>
        <v>Период регулирования 2017 г.</v>
      </c>
      <c r="I6" s="270" t="str">
        <f>H5</f>
        <v>Период регулирования 2017 г.</v>
      </c>
      <c r="J6" s="270" t="str">
        <f>H5</f>
        <v>Период регулирования 2017 г.</v>
      </c>
      <c r="K6" s="270" t="str">
        <f>H5</f>
        <v>Период регулирования 2017 г.</v>
      </c>
      <c r="L6" s="271" t="str">
        <f>H5</f>
        <v>Период регулирования 2017 г.</v>
      </c>
    </row>
    <row r="7" spans="1:12" ht="12.75">
      <c r="A7" s="727"/>
      <c r="B7" s="746"/>
      <c r="C7" s="269" t="s">
        <v>108</v>
      </c>
      <c r="D7" s="270" t="s">
        <v>238</v>
      </c>
      <c r="E7" s="270" t="s">
        <v>352</v>
      </c>
      <c r="F7" s="270" t="s">
        <v>353</v>
      </c>
      <c r="G7" s="271" t="s">
        <v>240</v>
      </c>
      <c r="H7" s="269" t="s">
        <v>108</v>
      </c>
      <c r="I7" s="270" t="s">
        <v>238</v>
      </c>
      <c r="J7" s="270" t="s">
        <v>352</v>
      </c>
      <c r="K7" s="270" t="s">
        <v>353</v>
      </c>
      <c r="L7" s="271" t="s">
        <v>240</v>
      </c>
    </row>
    <row r="8" spans="1:12" ht="13.5" thickBot="1">
      <c r="A8" s="261">
        <v>1</v>
      </c>
      <c r="B8" s="272">
        <v>2</v>
      </c>
      <c r="C8" s="261">
        <v>3</v>
      </c>
      <c r="D8" s="262">
        <v>4</v>
      </c>
      <c r="E8" s="262">
        <v>5</v>
      </c>
      <c r="F8" s="262">
        <v>6</v>
      </c>
      <c r="G8" s="263">
        <v>7</v>
      </c>
      <c r="H8" s="261">
        <v>8</v>
      </c>
      <c r="I8" s="262">
        <v>9</v>
      </c>
      <c r="J8" s="262">
        <v>10</v>
      </c>
      <c r="K8" s="262">
        <v>11</v>
      </c>
      <c r="L8" s="263">
        <v>12</v>
      </c>
    </row>
    <row r="9" spans="1:12" ht="30" customHeight="1">
      <c r="A9" s="273" t="s">
        <v>93</v>
      </c>
      <c r="B9" s="286" t="s">
        <v>354</v>
      </c>
      <c r="C9" s="287">
        <f>Баланс!C7</f>
        <v>12600</v>
      </c>
      <c r="D9" s="288">
        <f aca="true" t="shared" si="0" ref="D9:J9">D12+D13+D14+D15+D16+D17</f>
        <v>0</v>
      </c>
      <c r="E9" s="288">
        <f t="shared" si="0"/>
        <v>0</v>
      </c>
      <c r="F9" s="288">
        <f>C9</f>
        <v>12600</v>
      </c>
      <c r="G9" s="321">
        <f>F26</f>
        <v>4240</v>
      </c>
      <c r="H9" s="287">
        <f>Баланс!D7</f>
        <v>12800</v>
      </c>
      <c r="I9" s="288">
        <f t="shared" si="0"/>
        <v>0</v>
      </c>
      <c r="J9" s="288">
        <f t="shared" si="0"/>
        <v>0</v>
      </c>
      <c r="K9" s="288">
        <f>H9</f>
        <v>12800</v>
      </c>
      <c r="L9" s="321">
        <f>K26</f>
        <v>4340.906999999999</v>
      </c>
    </row>
    <row r="10" spans="1:12" ht="12.75">
      <c r="A10" s="9" t="s">
        <v>109</v>
      </c>
      <c r="B10" s="274" t="s">
        <v>355</v>
      </c>
      <c r="C10" s="264"/>
      <c r="D10" s="289">
        <f>D12+D13+D14</f>
        <v>0</v>
      </c>
      <c r="E10" s="289">
        <f>E12+E13+E14</f>
        <v>0</v>
      </c>
      <c r="F10" s="289">
        <f>F12+F13+F14</f>
        <v>0</v>
      </c>
      <c r="G10" s="290">
        <f>G12+G13+G14</f>
        <v>4240</v>
      </c>
      <c r="H10" s="264"/>
      <c r="I10" s="289">
        <f>I12+I13+I14</f>
        <v>0</v>
      </c>
      <c r="J10" s="289">
        <f>J12+J13+J14</f>
        <v>0</v>
      </c>
      <c r="K10" s="289">
        <f>K12+K13+K14</f>
        <v>0</v>
      </c>
      <c r="L10" s="290">
        <f>L12+L13+L14</f>
        <v>4340.906999999999</v>
      </c>
    </row>
    <row r="11" spans="1:12" ht="12" customHeight="1">
      <c r="A11" s="9"/>
      <c r="B11" s="274" t="s">
        <v>356</v>
      </c>
      <c r="C11" s="264"/>
      <c r="D11" s="265"/>
      <c r="E11" s="265"/>
      <c r="F11" s="265"/>
      <c r="G11" s="266"/>
      <c r="H11" s="264"/>
      <c r="I11" s="265"/>
      <c r="J11" s="265"/>
      <c r="K11" s="265"/>
      <c r="L11" s="266"/>
    </row>
    <row r="12" spans="1:12" ht="12.75">
      <c r="A12" s="9"/>
      <c r="B12" s="274" t="s">
        <v>238</v>
      </c>
      <c r="C12" s="264"/>
      <c r="D12" s="291"/>
      <c r="E12" s="291"/>
      <c r="F12" s="291"/>
      <c r="G12" s="292"/>
      <c r="H12" s="264"/>
      <c r="I12" s="291"/>
      <c r="J12" s="291"/>
      <c r="K12" s="291"/>
      <c r="L12" s="292"/>
    </row>
    <row r="13" spans="1:12" ht="12.75">
      <c r="A13" s="9"/>
      <c r="B13" s="274" t="s">
        <v>352</v>
      </c>
      <c r="C13" s="264"/>
      <c r="D13" s="291"/>
      <c r="E13" s="291"/>
      <c r="F13" s="291"/>
      <c r="G13" s="292"/>
      <c r="H13" s="264"/>
      <c r="I13" s="291"/>
      <c r="J13" s="291"/>
      <c r="K13" s="291"/>
      <c r="L13" s="292"/>
    </row>
    <row r="14" spans="1:12" ht="12.75" customHeight="1">
      <c r="A14" s="9"/>
      <c r="B14" s="274" t="s">
        <v>353</v>
      </c>
      <c r="C14" s="264"/>
      <c r="D14" s="291"/>
      <c r="E14" s="291"/>
      <c r="F14" s="291"/>
      <c r="G14" s="292">
        <f>G9</f>
        <v>4240</v>
      </c>
      <c r="H14" s="264"/>
      <c r="I14" s="291"/>
      <c r="J14" s="291"/>
      <c r="K14" s="291"/>
      <c r="L14" s="292">
        <f>L9</f>
        <v>4340.906999999999</v>
      </c>
    </row>
    <row r="15" spans="1:12" ht="12.75">
      <c r="A15" s="9" t="s">
        <v>110</v>
      </c>
      <c r="B15" s="274" t="s">
        <v>357</v>
      </c>
      <c r="C15" s="293">
        <f>SUM(D15:G15)</f>
        <v>0</v>
      </c>
      <c r="D15" s="291"/>
      <c r="E15" s="291"/>
      <c r="F15" s="291"/>
      <c r="G15" s="292"/>
      <c r="H15" s="293">
        <f>SUM(I15:L15)</f>
        <v>0</v>
      </c>
      <c r="I15" s="291"/>
      <c r="J15" s="291"/>
      <c r="K15" s="291"/>
      <c r="L15" s="292"/>
    </row>
    <row r="16" spans="1:12" ht="27" customHeight="1">
      <c r="A16" s="9" t="s">
        <v>112</v>
      </c>
      <c r="B16" s="274" t="s">
        <v>358</v>
      </c>
      <c r="C16" s="293">
        <f>F9</f>
        <v>12600</v>
      </c>
      <c r="D16" s="291"/>
      <c r="E16" s="291"/>
      <c r="F16" s="291">
        <f>C16</f>
        <v>12600</v>
      </c>
      <c r="G16" s="292"/>
      <c r="H16" s="293">
        <f>K9</f>
        <v>12800</v>
      </c>
      <c r="I16" s="291"/>
      <c r="J16" s="291"/>
      <c r="K16" s="291">
        <f>H16</f>
        <v>12800</v>
      </c>
      <c r="L16" s="292"/>
    </row>
    <row r="17" spans="1:12" ht="24" customHeight="1">
      <c r="A17" s="9" t="s">
        <v>44</v>
      </c>
      <c r="B17" s="274" t="s">
        <v>359</v>
      </c>
      <c r="C17" s="293">
        <f>D31</f>
        <v>0</v>
      </c>
      <c r="D17" s="291"/>
      <c r="E17" s="291"/>
      <c r="F17" s="291"/>
      <c r="G17" s="292">
        <v>0</v>
      </c>
      <c r="H17" s="293">
        <f>I31</f>
        <v>0</v>
      </c>
      <c r="I17" s="291"/>
      <c r="J17" s="291"/>
      <c r="K17" s="291"/>
      <c r="L17" s="292">
        <v>0</v>
      </c>
    </row>
    <row r="18" spans="1:12" ht="15" customHeight="1">
      <c r="A18" s="9" t="s">
        <v>94</v>
      </c>
      <c r="B18" s="285" t="s">
        <v>360</v>
      </c>
      <c r="C18" s="293">
        <f>F18+G18</f>
        <v>800</v>
      </c>
      <c r="D18" s="294">
        <v>0</v>
      </c>
      <c r="E18" s="294">
        <v>0</v>
      </c>
      <c r="F18" s="330">
        <f>Баланс!C35</f>
        <v>360</v>
      </c>
      <c r="G18" s="295">
        <f>Баланс!C58</f>
        <v>440</v>
      </c>
      <c r="H18" s="293">
        <f>K18+L18</f>
        <v>812.8</v>
      </c>
      <c r="I18" s="294">
        <v>0</v>
      </c>
      <c r="J18" s="294">
        <v>0</v>
      </c>
      <c r="K18" s="294">
        <f>Баланс!D37</f>
        <v>359.093</v>
      </c>
      <c r="L18" s="295">
        <f>Баланс!D58</f>
        <v>453.707</v>
      </c>
    </row>
    <row r="19" spans="1:12" ht="12.75">
      <c r="A19" s="9"/>
      <c r="B19" s="274" t="s">
        <v>361</v>
      </c>
      <c r="C19" s="293">
        <f>C18/C9*100</f>
        <v>6.349206349206349</v>
      </c>
      <c r="D19" s="294">
        <v>0</v>
      </c>
      <c r="E19" s="320">
        <v>0</v>
      </c>
      <c r="F19" s="289">
        <f>Баланс!C38</f>
        <v>2.857142857142857</v>
      </c>
      <c r="G19" s="322">
        <f>Баланс!C59</f>
        <v>3.594771241830065</v>
      </c>
      <c r="H19" s="293">
        <f>H18/H9*100</f>
        <v>6.35</v>
      </c>
      <c r="I19" s="294">
        <v>0</v>
      </c>
      <c r="J19" s="320">
        <v>0</v>
      </c>
      <c r="K19" s="289">
        <f>Баланс!D38</f>
        <v>2.8054140625</v>
      </c>
      <c r="L19" s="322">
        <f>Баланс!D59</f>
        <v>3.646896484315814</v>
      </c>
    </row>
    <row r="20" spans="1:12" ht="28.5" customHeight="1">
      <c r="A20" s="9" t="s">
        <v>95</v>
      </c>
      <c r="B20" s="274" t="s">
        <v>362</v>
      </c>
      <c r="C20" s="293">
        <f>SUM(D20:G20)</f>
        <v>0</v>
      </c>
      <c r="D20" s="296"/>
      <c r="E20" s="296"/>
      <c r="F20" s="296"/>
      <c r="G20" s="297"/>
      <c r="H20" s="293">
        <f>SUM(I20:L20)</f>
        <v>0</v>
      </c>
      <c r="I20" s="296"/>
      <c r="J20" s="296"/>
      <c r="K20" s="296"/>
      <c r="L20" s="297"/>
    </row>
    <row r="21" spans="1:12" ht="18" customHeight="1">
      <c r="A21" s="9" t="s">
        <v>96</v>
      </c>
      <c r="B21" s="285" t="s">
        <v>363</v>
      </c>
      <c r="C21" s="293">
        <f>C9-C18-C20</f>
        <v>11800</v>
      </c>
      <c r="D21" s="289">
        <f aca="true" t="shared" si="1" ref="D21:L21">D9-D18-D20</f>
        <v>0</v>
      </c>
      <c r="E21" s="289">
        <f t="shared" si="1"/>
        <v>0</v>
      </c>
      <c r="F21" s="289">
        <f>F16-F18</f>
        <v>12240</v>
      </c>
      <c r="G21" s="290">
        <f t="shared" si="1"/>
        <v>3800</v>
      </c>
      <c r="H21" s="398">
        <f t="shared" si="1"/>
        <v>11987.2</v>
      </c>
      <c r="I21" s="289">
        <f t="shared" si="1"/>
        <v>0</v>
      </c>
      <c r="J21" s="289">
        <f t="shared" si="1"/>
        <v>0</v>
      </c>
      <c r="K21" s="289">
        <f>K16-K18</f>
        <v>12440.907</v>
      </c>
      <c r="L21" s="290">
        <f t="shared" si="1"/>
        <v>3887.1999999999994</v>
      </c>
    </row>
    <row r="22" spans="1:12" ht="12.75">
      <c r="A22" s="9" t="s">
        <v>53</v>
      </c>
      <c r="B22" s="274" t="s">
        <v>364</v>
      </c>
      <c r="C22" s="397">
        <f>F22+G22</f>
        <v>8800</v>
      </c>
      <c r="D22" s="289">
        <v>0</v>
      </c>
      <c r="E22" s="289">
        <v>0</v>
      </c>
      <c r="F22" s="289">
        <f>Баланс!C49</f>
        <v>5300</v>
      </c>
      <c r="G22" s="289">
        <f>Баланс!C62</f>
        <v>3500</v>
      </c>
      <c r="H22" s="293">
        <f>SUM(I22:L22)</f>
        <v>8787.199999999999</v>
      </c>
      <c r="I22" s="289">
        <v>0</v>
      </c>
      <c r="J22" s="289">
        <v>0</v>
      </c>
      <c r="K22" s="289">
        <f>Баланс!D49</f>
        <v>5300</v>
      </c>
      <c r="L22" s="290">
        <f>Баланс!D62</f>
        <v>3487.199999999999</v>
      </c>
    </row>
    <row r="23" spans="1:12" ht="12.75">
      <c r="A23" s="9"/>
      <c r="B23" s="274" t="s">
        <v>365</v>
      </c>
      <c r="C23" s="264"/>
      <c r="D23" s="265"/>
      <c r="E23" s="265"/>
      <c r="F23" s="265"/>
      <c r="G23" s="266"/>
      <c r="H23" s="264"/>
      <c r="I23" s="265"/>
      <c r="J23" s="265"/>
      <c r="K23" s="265"/>
      <c r="L23" s="266"/>
    </row>
    <row r="24" spans="1:12" ht="29.25" customHeight="1">
      <c r="A24" s="9"/>
      <c r="B24" s="274" t="s">
        <v>366</v>
      </c>
      <c r="C24" s="293">
        <v>0</v>
      </c>
      <c r="D24" s="291"/>
      <c r="E24" s="291"/>
      <c r="F24" s="291"/>
      <c r="G24" s="292"/>
      <c r="H24" s="293">
        <v>0</v>
      </c>
      <c r="I24" s="291"/>
      <c r="J24" s="291"/>
      <c r="K24" s="291"/>
      <c r="L24" s="292"/>
    </row>
    <row r="25" spans="1:12" ht="16.5" customHeight="1">
      <c r="A25" s="9" t="s">
        <v>54</v>
      </c>
      <c r="B25" s="274" t="s">
        <v>374</v>
      </c>
      <c r="C25" s="293">
        <f>F25+G25</f>
        <v>3000</v>
      </c>
      <c r="D25" s="291"/>
      <c r="E25" s="291"/>
      <c r="F25" s="291">
        <f>Баланс!C50</f>
        <v>2700</v>
      </c>
      <c r="G25" s="292">
        <f>G21-G22</f>
        <v>300</v>
      </c>
      <c r="H25" s="293">
        <f>SUM(I25:L25)</f>
        <v>3200.0000000000005</v>
      </c>
      <c r="I25" s="291"/>
      <c r="J25" s="291"/>
      <c r="K25" s="291">
        <f>Баланс!D50</f>
        <v>2800</v>
      </c>
      <c r="L25" s="399">
        <f>L21-L22</f>
        <v>400.00000000000045</v>
      </c>
    </row>
    <row r="26" spans="1:12" s="276" customFormat="1" ht="31.5" customHeight="1" thickBot="1">
      <c r="A26" s="10" t="s">
        <v>55</v>
      </c>
      <c r="B26" s="275" t="s">
        <v>379</v>
      </c>
      <c r="C26" s="298"/>
      <c r="D26" s="299"/>
      <c r="E26" s="299"/>
      <c r="F26" s="299">
        <f>F21-F22-F25</f>
        <v>4240</v>
      </c>
      <c r="G26" s="300"/>
      <c r="H26" s="298"/>
      <c r="I26" s="299"/>
      <c r="J26" s="299"/>
      <c r="K26" s="299">
        <f>K21-K22-K25</f>
        <v>4340.906999999999</v>
      </c>
      <c r="L26" s="300"/>
    </row>
    <row r="27" spans="1:12" s="276" customFormat="1" ht="12.75" customHeight="1">
      <c r="A27" s="624"/>
      <c r="B27" s="625"/>
      <c r="C27" s="626"/>
      <c r="D27" s="627"/>
      <c r="E27" s="627"/>
      <c r="F27" s="627"/>
      <c r="G27" s="627"/>
      <c r="H27" s="626"/>
      <c r="I27" s="627"/>
      <c r="J27" s="627"/>
      <c r="K27" s="627"/>
      <c r="L27" s="627"/>
    </row>
    <row r="28" spans="2:9" s="38" customFormat="1" ht="15.75">
      <c r="B28" s="743" t="s">
        <v>623</v>
      </c>
      <c r="C28" s="743"/>
      <c r="D28" s="457"/>
      <c r="E28" s="457"/>
      <c r="F28" s="457"/>
      <c r="G28" s="457"/>
      <c r="H28" s="457"/>
      <c r="I28" s="457"/>
    </row>
    <row r="29" spans="2:3" s="456" customFormat="1" ht="15.75">
      <c r="B29" s="109" t="s">
        <v>591</v>
      </c>
      <c r="C29" s="455"/>
    </row>
    <row r="30" spans="2:3" s="456" customFormat="1" ht="12.75">
      <c r="B30" s="366"/>
      <c r="C30" s="455"/>
    </row>
    <row r="31" spans="2:7" ht="15.75">
      <c r="B31" s="109" t="s">
        <v>312</v>
      </c>
      <c r="C31" s="91"/>
      <c r="D31" s="91"/>
      <c r="E31" s="91"/>
      <c r="F31" s="91"/>
      <c r="G31" s="91"/>
    </row>
    <row r="32" spans="2:7" ht="15.75">
      <c r="B32" s="109" t="s">
        <v>592</v>
      </c>
      <c r="C32" s="91"/>
      <c r="D32" s="91"/>
      <c r="E32" s="91"/>
      <c r="F32" s="91"/>
      <c r="G32" s="91"/>
    </row>
    <row r="35" ht="12.75">
      <c r="A35" s="456" t="s">
        <v>339</v>
      </c>
    </row>
    <row r="36" ht="12.75">
      <c r="A36" s="456" t="s">
        <v>338</v>
      </c>
    </row>
  </sheetData>
  <sheetProtection/>
  <mergeCells count="6">
    <mergeCell ref="B28:C28"/>
    <mergeCell ref="A3:L3"/>
    <mergeCell ref="A5:A7"/>
    <mergeCell ref="B5:B7"/>
    <mergeCell ref="C5:G5"/>
    <mergeCell ref="H5:L5"/>
  </mergeCells>
  <printOptions/>
  <pageMargins left="0.5905511811023623" right="0.5905511811023623" top="0.3937007874015748" bottom="0.1968503937007874" header="0" footer="0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36"/>
  <sheetViews>
    <sheetView zoomScalePageLayoutView="0" workbookViewId="0" topLeftCell="A7">
      <selection activeCell="R21" sqref="R21"/>
    </sheetView>
  </sheetViews>
  <sheetFormatPr defaultColWidth="9.00390625" defaultRowHeight="12.75"/>
  <cols>
    <col min="1" max="1" width="7.375" style="0" customWidth="1"/>
    <col min="2" max="2" width="48.125" style="268" customWidth="1"/>
    <col min="3" max="3" width="11.375" style="0" customWidth="1"/>
    <col min="4" max="4" width="12.625" style="0" customWidth="1"/>
    <col min="5" max="5" width="13.375" style="0" customWidth="1"/>
    <col min="6" max="6" width="14.125" style="0" customWidth="1"/>
    <col min="7" max="7" width="14.875" style="0" customWidth="1"/>
    <col min="8" max="12" width="10.50390625" style="0" hidden="1" customWidth="1"/>
  </cols>
  <sheetData>
    <row r="1" spans="1:7" ht="12.75">
      <c r="A1" s="49"/>
      <c r="B1" s="50"/>
      <c r="C1" s="49"/>
      <c r="D1" s="49"/>
      <c r="E1" s="49"/>
      <c r="F1" s="49"/>
      <c r="G1" s="267" t="s">
        <v>276</v>
      </c>
    </row>
    <row r="2" spans="1:12" ht="23.25" customHeight="1">
      <c r="A2" s="623" t="s">
        <v>350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1:12" ht="19.5" customHeight="1">
      <c r="A3" s="744" t="s">
        <v>580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</row>
    <row r="4" ht="12.75" customHeight="1" thickBot="1">
      <c r="G4" s="301" t="s">
        <v>351</v>
      </c>
    </row>
    <row r="5" spans="1:12" ht="12.75" customHeight="1">
      <c r="A5" s="726" t="s">
        <v>348</v>
      </c>
      <c r="B5" s="745" t="s">
        <v>59</v>
      </c>
      <c r="C5" s="731" t="s">
        <v>618</v>
      </c>
      <c r="D5" s="732"/>
      <c r="E5" s="732"/>
      <c r="F5" s="732"/>
      <c r="G5" s="733"/>
      <c r="H5" s="731" t="s">
        <v>455</v>
      </c>
      <c r="I5" s="732"/>
      <c r="J5" s="732"/>
      <c r="K5" s="732"/>
      <c r="L5" s="733"/>
    </row>
    <row r="6" spans="1:12" ht="45" hidden="1">
      <c r="A6" s="727"/>
      <c r="B6" s="746"/>
      <c r="C6" s="269" t="str">
        <f>C5</f>
        <v>2015 (факт)</v>
      </c>
      <c r="D6" s="270" t="str">
        <f>C5</f>
        <v>2015 (факт)</v>
      </c>
      <c r="E6" s="270" t="str">
        <f>C5</f>
        <v>2015 (факт)</v>
      </c>
      <c r="F6" s="270" t="str">
        <f>C5</f>
        <v>2015 (факт)</v>
      </c>
      <c r="G6" s="271" t="str">
        <f>C5</f>
        <v>2015 (факт)</v>
      </c>
      <c r="H6" s="269" t="str">
        <f>H5</f>
        <v>Период регулирования 2014 г.</v>
      </c>
      <c r="I6" s="270" t="str">
        <f>H5</f>
        <v>Период регулирования 2014 г.</v>
      </c>
      <c r="J6" s="270" t="str">
        <f>H5</f>
        <v>Период регулирования 2014 г.</v>
      </c>
      <c r="K6" s="270" t="str">
        <f>H5</f>
        <v>Период регулирования 2014 г.</v>
      </c>
      <c r="L6" s="271" t="str">
        <f>H5</f>
        <v>Период регулирования 2014 г.</v>
      </c>
    </row>
    <row r="7" spans="1:12" ht="12.75">
      <c r="A7" s="727"/>
      <c r="B7" s="746"/>
      <c r="C7" s="269" t="s">
        <v>108</v>
      </c>
      <c r="D7" s="270" t="s">
        <v>238</v>
      </c>
      <c r="E7" s="270" t="s">
        <v>352</v>
      </c>
      <c r="F7" s="270" t="s">
        <v>353</v>
      </c>
      <c r="G7" s="271" t="s">
        <v>240</v>
      </c>
      <c r="H7" s="269" t="s">
        <v>108</v>
      </c>
      <c r="I7" s="270" t="s">
        <v>238</v>
      </c>
      <c r="J7" s="270" t="s">
        <v>352</v>
      </c>
      <c r="K7" s="270" t="s">
        <v>353</v>
      </c>
      <c r="L7" s="271" t="s">
        <v>240</v>
      </c>
    </row>
    <row r="8" spans="1:12" ht="13.5" thickBot="1">
      <c r="A8" s="261">
        <v>1</v>
      </c>
      <c r="B8" s="272">
        <v>2</v>
      </c>
      <c r="C8" s="261">
        <v>3</v>
      </c>
      <c r="D8" s="262">
        <v>4</v>
      </c>
      <c r="E8" s="262">
        <v>5</v>
      </c>
      <c r="F8" s="262">
        <v>6</v>
      </c>
      <c r="G8" s="263">
        <v>7</v>
      </c>
      <c r="H8" s="261">
        <v>8</v>
      </c>
      <c r="I8" s="262">
        <v>9</v>
      </c>
      <c r="J8" s="262">
        <v>10</v>
      </c>
      <c r="K8" s="262">
        <v>11</v>
      </c>
      <c r="L8" s="263">
        <v>12</v>
      </c>
    </row>
    <row r="9" spans="1:12" ht="30" customHeight="1">
      <c r="A9" s="273" t="s">
        <v>93</v>
      </c>
      <c r="B9" s="286" t="s">
        <v>354</v>
      </c>
      <c r="C9" s="287">
        <f>'Баланс 2015'!C7</f>
        <v>12338.428999999998</v>
      </c>
      <c r="D9" s="288">
        <f aca="true" t="shared" si="0" ref="D9:J9">D12+D13+D14+D15+D16+D17</f>
        <v>0</v>
      </c>
      <c r="E9" s="288">
        <f t="shared" si="0"/>
        <v>0</v>
      </c>
      <c r="F9" s="288">
        <f>C9</f>
        <v>12338.428999999998</v>
      </c>
      <c r="G9" s="321">
        <f>F26</f>
        <v>4408.767999999998</v>
      </c>
      <c r="H9" s="287">
        <f>Баланс!D7</f>
        <v>12800</v>
      </c>
      <c r="I9" s="288">
        <f t="shared" si="0"/>
        <v>0</v>
      </c>
      <c r="J9" s="288">
        <f t="shared" si="0"/>
        <v>0</v>
      </c>
      <c r="K9" s="288">
        <f>H9</f>
        <v>12800</v>
      </c>
      <c r="L9" s="321">
        <f>K26</f>
        <v>4340.906999999999</v>
      </c>
    </row>
    <row r="10" spans="1:12" ht="12.75">
      <c r="A10" s="9" t="s">
        <v>109</v>
      </c>
      <c r="B10" s="274" t="s">
        <v>355</v>
      </c>
      <c r="C10" s="264"/>
      <c r="D10" s="289">
        <f>D12+D13+D14</f>
        <v>0</v>
      </c>
      <c r="E10" s="289">
        <f>E12+E13+E14</f>
        <v>0</v>
      </c>
      <c r="F10" s="289">
        <f>F12+F13+F14</f>
        <v>0</v>
      </c>
      <c r="G10" s="290">
        <f>G12+G13+G14</f>
        <v>4408.767999999998</v>
      </c>
      <c r="H10" s="264"/>
      <c r="I10" s="289">
        <f>I12+I13+I14</f>
        <v>0</v>
      </c>
      <c r="J10" s="289">
        <f>J12+J13+J14</f>
        <v>0</v>
      </c>
      <c r="K10" s="289">
        <f>K12+K13+K14</f>
        <v>0</v>
      </c>
      <c r="L10" s="290">
        <f>L12+L13+L14</f>
        <v>4340.906999999999</v>
      </c>
    </row>
    <row r="11" spans="1:12" ht="12" customHeight="1">
      <c r="A11" s="9"/>
      <c r="B11" s="274" t="s">
        <v>356</v>
      </c>
      <c r="C11" s="264"/>
      <c r="D11" s="265"/>
      <c r="E11" s="265"/>
      <c r="F11" s="265"/>
      <c r="G11" s="266"/>
      <c r="H11" s="264"/>
      <c r="I11" s="265"/>
      <c r="J11" s="265"/>
      <c r="K11" s="265"/>
      <c r="L11" s="266"/>
    </row>
    <row r="12" spans="1:12" ht="12.75">
      <c r="A12" s="9"/>
      <c r="B12" s="274" t="s">
        <v>238</v>
      </c>
      <c r="C12" s="264"/>
      <c r="D12" s="291"/>
      <c r="E12" s="291"/>
      <c r="F12" s="291"/>
      <c r="G12" s="292"/>
      <c r="H12" s="264"/>
      <c r="I12" s="291"/>
      <c r="J12" s="291"/>
      <c r="K12" s="291"/>
      <c r="L12" s="292"/>
    </row>
    <row r="13" spans="1:12" ht="12.75">
      <c r="A13" s="9"/>
      <c r="B13" s="274" t="s">
        <v>352</v>
      </c>
      <c r="C13" s="264"/>
      <c r="D13" s="291"/>
      <c r="E13" s="291"/>
      <c r="F13" s="291"/>
      <c r="G13" s="292"/>
      <c r="H13" s="264"/>
      <c r="I13" s="291"/>
      <c r="J13" s="291"/>
      <c r="K13" s="291"/>
      <c r="L13" s="292"/>
    </row>
    <row r="14" spans="1:12" ht="12.75" customHeight="1">
      <c r="A14" s="9"/>
      <c r="B14" s="274" t="s">
        <v>353</v>
      </c>
      <c r="C14" s="264"/>
      <c r="D14" s="291"/>
      <c r="E14" s="291"/>
      <c r="F14" s="291"/>
      <c r="G14" s="292">
        <f>G9</f>
        <v>4408.767999999998</v>
      </c>
      <c r="H14" s="264"/>
      <c r="I14" s="291"/>
      <c r="J14" s="291"/>
      <c r="K14" s="291"/>
      <c r="L14" s="292">
        <f>L9</f>
        <v>4340.906999999999</v>
      </c>
    </row>
    <row r="15" spans="1:12" ht="12.75">
      <c r="A15" s="9" t="s">
        <v>110</v>
      </c>
      <c r="B15" s="274" t="s">
        <v>357</v>
      </c>
      <c r="C15" s="293">
        <f>SUM(D15:G15)</f>
        <v>0</v>
      </c>
      <c r="D15" s="291"/>
      <c r="E15" s="291"/>
      <c r="F15" s="291"/>
      <c r="G15" s="292"/>
      <c r="H15" s="293">
        <f>SUM(I15:L15)</f>
        <v>0</v>
      </c>
      <c r="I15" s="291"/>
      <c r="J15" s="291"/>
      <c r="K15" s="291"/>
      <c r="L15" s="292"/>
    </row>
    <row r="16" spans="1:12" ht="27" customHeight="1">
      <c r="A16" s="9" t="s">
        <v>112</v>
      </c>
      <c r="B16" s="274" t="s">
        <v>358</v>
      </c>
      <c r="C16" s="293">
        <f>F9</f>
        <v>12338.428999999998</v>
      </c>
      <c r="D16" s="291"/>
      <c r="E16" s="291"/>
      <c r="F16" s="291">
        <f>C16</f>
        <v>12338.428999999998</v>
      </c>
      <c r="G16" s="292"/>
      <c r="H16" s="293">
        <f>K9</f>
        <v>12800</v>
      </c>
      <c r="I16" s="291"/>
      <c r="J16" s="291"/>
      <c r="K16" s="291">
        <f>H16</f>
        <v>12800</v>
      </c>
      <c r="L16" s="292"/>
    </row>
    <row r="17" spans="1:12" ht="24" customHeight="1">
      <c r="A17" s="9" t="s">
        <v>44</v>
      </c>
      <c r="B17" s="274" t="s">
        <v>359</v>
      </c>
      <c r="C17" s="293">
        <f>D31</f>
        <v>0</v>
      </c>
      <c r="D17" s="291"/>
      <c r="E17" s="291"/>
      <c r="F17" s="291"/>
      <c r="G17" s="292">
        <v>0</v>
      </c>
      <c r="H17" s="293">
        <f>I31</f>
        <v>0</v>
      </c>
      <c r="I17" s="291"/>
      <c r="J17" s="291"/>
      <c r="K17" s="291"/>
      <c r="L17" s="292">
        <v>0</v>
      </c>
    </row>
    <row r="18" spans="1:12" ht="15" customHeight="1">
      <c r="A18" s="9" t="s">
        <v>94</v>
      </c>
      <c r="B18" s="285" t="s">
        <v>360</v>
      </c>
      <c r="C18" s="293">
        <f>F18+G18</f>
        <v>783.4911</v>
      </c>
      <c r="D18" s="294">
        <v>0</v>
      </c>
      <c r="E18" s="294">
        <v>0</v>
      </c>
      <c r="F18" s="330">
        <f>'Баланс 2015'!C35</f>
        <v>345.05429999999996</v>
      </c>
      <c r="G18" s="295">
        <f>'Баланс 2015'!C58</f>
        <v>438.43679999999995</v>
      </c>
      <c r="H18" s="293">
        <f>K18+L18</f>
        <v>812.8</v>
      </c>
      <c r="I18" s="294">
        <v>0</v>
      </c>
      <c r="J18" s="294">
        <v>0</v>
      </c>
      <c r="K18" s="294">
        <f>Баланс!D37</f>
        <v>359.093</v>
      </c>
      <c r="L18" s="295">
        <f>Баланс!D58</f>
        <v>453.707</v>
      </c>
    </row>
    <row r="19" spans="1:12" ht="12.75">
      <c r="A19" s="9"/>
      <c r="B19" s="274" t="s">
        <v>361</v>
      </c>
      <c r="C19" s="293">
        <f>C18/C9*100</f>
        <v>6.350006957936055</v>
      </c>
      <c r="D19" s="294">
        <v>0</v>
      </c>
      <c r="E19" s="320">
        <v>0</v>
      </c>
      <c r="F19" s="289">
        <f>'Баланс 2015'!C38</f>
        <v>2.79658212564987</v>
      </c>
      <c r="G19" s="322">
        <f>'Баланс 2015'!C59</f>
        <v>3.655658319421972</v>
      </c>
      <c r="H19" s="293">
        <f>H18/H9*100</f>
        <v>6.35</v>
      </c>
      <c r="I19" s="294">
        <v>0</v>
      </c>
      <c r="J19" s="320">
        <v>0</v>
      </c>
      <c r="K19" s="289">
        <f>Баланс!D38</f>
        <v>2.8054140625</v>
      </c>
      <c r="L19" s="322">
        <f>Баланс!D59</f>
        <v>3.646896484315814</v>
      </c>
    </row>
    <row r="20" spans="1:12" ht="28.5" customHeight="1">
      <c r="A20" s="9" t="s">
        <v>95</v>
      </c>
      <c r="B20" s="274" t="s">
        <v>362</v>
      </c>
      <c r="C20" s="293">
        <f>SUM(D20:G20)</f>
        <v>0</v>
      </c>
      <c r="D20" s="296"/>
      <c r="E20" s="296"/>
      <c r="F20" s="296"/>
      <c r="G20" s="297"/>
      <c r="H20" s="293">
        <f>SUM(I20:L20)</f>
        <v>0</v>
      </c>
      <c r="I20" s="296"/>
      <c r="J20" s="296"/>
      <c r="K20" s="296"/>
      <c r="L20" s="297"/>
    </row>
    <row r="21" spans="1:12" ht="18" customHeight="1">
      <c r="A21" s="9" t="s">
        <v>96</v>
      </c>
      <c r="B21" s="285" t="s">
        <v>363</v>
      </c>
      <c r="C21" s="293">
        <f>C9-C18-C20</f>
        <v>11554.937899999999</v>
      </c>
      <c r="D21" s="289">
        <f aca="true" t="shared" si="1" ref="D21:L21">D9-D18-D20</f>
        <v>0</v>
      </c>
      <c r="E21" s="289">
        <f t="shared" si="1"/>
        <v>0</v>
      </c>
      <c r="F21" s="289">
        <f>F16-F18</f>
        <v>11993.374699999998</v>
      </c>
      <c r="G21" s="290">
        <f t="shared" si="1"/>
        <v>3970.3311999999983</v>
      </c>
      <c r="H21" s="398">
        <f t="shared" si="1"/>
        <v>11987.2</v>
      </c>
      <c r="I21" s="289">
        <f t="shared" si="1"/>
        <v>0</v>
      </c>
      <c r="J21" s="289">
        <f t="shared" si="1"/>
        <v>0</v>
      </c>
      <c r="K21" s="289">
        <f>K16-K18</f>
        <v>12440.907</v>
      </c>
      <c r="L21" s="290">
        <f t="shared" si="1"/>
        <v>3887.1999999999994</v>
      </c>
    </row>
    <row r="22" spans="1:12" ht="12.75">
      <c r="A22" s="9" t="s">
        <v>53</v>
      </c>
      <c r="B22" s="274" t="s">
        <v>364</v>
      </c>
      <c r="C22" s="397">
        <f>F22+G22</f>
        <v>8649.0715</v>
      </c>
      <c r="D22" s="289">
        <v>0</v>
      </c>
      <c r="E22" s="289">
        <v>0</v>
      </c>
      <c r="F22" s="289">
        <f>'Баланс 2015'!C49</f>
        <v>5016.4617</v>
      </c>
      <c r="G22" s="289">
        <f>'Баланс 2015'!C62</f>
        <v>3632.6098</v>
      </c>
      <c r="H22" s="293">
        <f>SUM(I22:L22)</f>
        <v>8787.199999999999</v>
      </c>
      <c r="I22" s="289">
        <v>0</v>
      </c>
      <c r="J22" s="289">
        <v>0</v>
      </c>
      <c r="K22" s="289">
        <f>Баланс!D49</f>
        <v>5300</v>
      </c>
      <c r="L22" s="290">
        <f>Баланс!D62</f>
        <v>3487.199999999999</v>
      </c>
    </row>
    <row r="23" spans="1:12" ht="12.75">
      <c r="A23" s="9"/>
      <c r="B23" s="274" t="s">
        <v>365</v>
      </c>
      <c r="C23" s="264"/>
      <c r="D23" s="265"/>
      <c r="E23" s="265"/>
      <c r="F23" s="265"/>
      <c r="G23" s="266"/>
      <c r="H23" s="264"/>
      <c r="I23" s="265"/>
      <c r="J23" s="265"/>
      <c r="K23" s="265"/>
      <c r="L23" s="266"/>
    </row>
    <row r="24" spans="1:12" ht="29.25" customHeight="1">
      <c r="A24" s="9"/>
      <c r="B24" s="274" t="s">
        <v>366</v>
      </c>
      <c r="C24" s="293">
        <v>0</v>
      </c>
      <c r="D24" s="291"/>
      <c r="E24" s="291"/>
      <c r="F24" s="291"/>
      <c r="G24" s="292"/>
      <c r="H24" s="293">
        <v>0</v>
      </c>
      <c r="I24" s="291"/>
      <c r="J24" s="291"/>
      <c r="K24" s="291"/>
      <c r="L24" s="292"/>
    </row>
    <row r="25" spans="1:12" ht="16.5" customHeight="1">
      <c r="A25" s="9" t="s">
        <v>54</v>
      </c>
      <c r="B25" s="274" t="s">
        <v>374</v>
      </c>
      <c r="C25" s="293">
        <f>F25+G25</f>
        <v>2905.866399999998</v>
      </c>
      <c r="D25" s="291"/>
      <c r="E25" s="291"/>
      <c r="F25" s="291">
        <f>'Баланс 2015'!C50</f>
        <v>2568.145</v>
      </c>
      <c r="G25" s="292">
        <f>G21-G22</f>
        <v>337.7213999999981</v>
      </c>
      <c r="H25" s="293">
        <f>SUM(I25:L25)</f>
        <v>3200.0000000000005</v>
      </c>
      <c r="I25" s="291"/>
      <c r="J25" s="291"/>
      <c r="K25" s="291">
        <f>Баланс!D50</f>
        <v>2800</v>
      </c>
      <c r="L25" s="399">
        <f>L21-L22</f>
        <v>400.00000000000045</v>
      </c>
    </row>
    <row r="26" spans="1:12" s="276" customFormat="1" ht="31.5" customHeight="1" thickBot="1">
      <c r="A26" s="10" t="s">
        <v>55</v>
      </c>
      <c r="B26" s="275" t="s">
        <v>379</v>
      </c>
      <c r="C26" s="298"/>
      <c r="D26" s="299"/>
      <c r="E26" s="299"/>
      <c r="F26" s="299">
        <f>F21-F22-F25</f>
        <v>4408.767999999998</v>
      </c>
      <c r="G26" s="300"/>
      <c r="H26" s="298"/>
      <c r="I26" s="299"/>
      <c r="J26" s="299"/>
      <c r="K26" s="299">
        <f>K21-K22-K25</f>
        <v>4340.906999999999</v>
      </c>
      <c r="L26" s="300"/>
    </row>
    <row r="27" spans="1:12" s="276" customFormat="1" ht="12.75" customHeight="1">
      <c r="A27" s="624"/>
      <c r="B27" s="625"/>
      <c r="C27" s="626"/>
      <c r="D27" s="627"/>
      <c r="E27" s="627"/>
      <c r="F27" s="627"/>
      <c r="G27" s="627"/>
      <c r="H27" s="626"/>
      <c r="I27" s="627"/>
      <c r="J27" s="627"/>
      <c r="K27" s="627"/>
      <c r="L27" s="627"/>
    </row>
    <row r="28" spans="2:9" s="38" customFormat="1" ht="15.75">
      <c r="B28" s="743" t="s">
        <v>623</v>
      </c>
      <c r="C28" s="743"/>
      <c r="D28" s="457"/>
      <c r="E28" s="457"/>
      <c r="F28" s="457"/>
      <c r="G28" s="457"/>
      <c r="H28" s="457"/>
      <c r="I28" s="457"/>
    </row>
    <row r="29" spans="2:3" s="456" customFormat="1" ht="15.75">
      <c r="B29" s="109" t="s">
        <v>593</v>
      </c>
      <c r="C29" s="455"/>
    </row>
    <row r="30" spans="2:3" s="456" customFormat="1" ht="12.75">
      <c r="B30" s="366"/>
      <c r="C30" s="455"/>
    </row>
    <row r="31" spans="2:7" ht="15.75">
      <c r="B31" s="109" t="s">
        <v>312</v>
      </c>
      <c r="C31" s="91"/>
      <c r="D31" s="91"/>
      <c r="E31" s="91"/>
      <c r="F31" s="91"/>
      <c r="G31" s="91"/>
    </row>
    <row r="32" spans="2:7" ht="15.75">
      <c r="B32" s="109" t="s">
        <v>594</v>
      </c>
      <c r="C32" s="91"/>
      <c r="D32" s="91"/>
      <c r="E32" s="91"/>
      <c r="F32" s="91"/>
      <c r="G32" s="91"/>
    </row>
    <row r="35" ht="12.75">
      <c r="A35" s="456" t="s">
        <v>339</v>
      </c>
    </row>
    <row r="36" ht="12.75">
      <c r="A36" s="456" t="s">
        <v>338</v>
      </c>
    </row>
  </sheetData>
  <sheetProtection/>
  <mergeCells count="6">
    <mergeCell ref="A3:L3"/>
    <mergeCell ref="B28:C28"/>
    <mergeCell ref="A5:A7"/>
    <mergeCell ref="B5:B7"/>
    <mergeCell ref="C5:G5"/>
    <mergeCell ref="H5:L5"/>
  </mergeCells>
  <printOptions/>
  <pageMargins left="0.984251968503937" right="0.5905511811023623" top="0.3937007874015748" bottom="0.1968503937007874" header="0" footer="0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X574"/>
  <sheetViews>
    <sheetView zoomScale="75" zoomScaleNormal="75" zoomScalePageLayoutView="0" workbookViewId="0" topLeftCell="A19">
      <selection activeCell="D16" sqref="D16"/>
    </sheetView>
  </sheetViews>
  <sheetFormatPr defaultColWidth="10.625" defaultRowHeight="12.75"/>
  <cols>
    <col min="1" max="1" width="12.875" style="345" customWidth="1"/>
    <col min="2" max="2" width="60.375" style="345" customWidth="1"/>
    <col min="3" max="3" width="17.00390625" style="345" customWidth="1"/>
    <col min="4" max="4" width="21.125" style="345" customWidth="1"/>
    <col min="5" max="6" width="19.125" style="345" customWidth="1"/>
    <col min="7" max="16384" width="10.625" style="345" customWidth="1"/>
  </cols>
  <sheetData>
    <row r="1" spans="1:6" ht="15.75">
      <c r="A1" s="381"/>
      <c r="B1" s="381"/>
      <c r="C1" s="381"/>
      <c r="D1" s="381"/>
      <c r="E1" s="381"/>
      <c r="F1" s="381"/>
    </row>
    <row r="2" spans="1:6" ht="18.75">
      <c r="A2" s="747"/>
      <c r="B2" s="747"/>
      <c r="C2" s="346"/>
      <c r="D2" s="346"/>
      <c r="E2" s="346"/>
      <c r="F2" s="346"/>
    </row>
    <row r="3" spans="2:6" ht="18.75">
      <c r="B3" s="346" t="s">
        <v>595</v>
      </c>
      <c r="C3" s="346"/>
      <c r="D3" s="346"/>
      <c r="E3" s="346"/>
      <c r="F3" s="346"/>
    </row>
    <row r="4" spans="1:6" ht="16.5" thickBot="1">
      <c r="A4" s="381"/>
      <c r="B4" s="381"/>
      <c r="C4" s="381"/>
      <c r="D4" s="381"/>
      <c r="E4" s="381"/>
      <c r="F4" s="381"/>
    </row>
    <row r="5" spans="1:6" ht="36" customHeight="1" thickBot="1">
      <c r="A5" s="382" t="s">
        <v>119</v>
      </c>
      <c r="B5" s="382" t="s">
        <v>60</v>
      </c>
      <c r="C5" s="382" t="s">
        <v>461</v>
      </c>
      <c r="D5" s="382" t="s">
        <v>635</v>
      </c>
      <c r="E5" s="382" t="s">
        <v>636</v>
      </c>
      <c r="F5" s="53" t="s">
        <v>627</v>
      </c>
    </row>
    <row r="6" spans="1:48" ht="15.75">
      <c r="A6" s="383" t="s">
        <v>93</v>
      </c>
      <c r="B6" s="384" t="s">
        <v>26</v>
      </c>
      <c r="C6" s="385">
        <v>17.4</v>
      </c>
      <c r="D6" s="385">
        <v>123</v>
      </c>
      <c r="E6" s="385">
        <v>30.5</v>
      </c>
      <c r="F6" s="385">
        <v>234</v>
      </c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</row>
    <row r="7" spans="1:48" ht="15.75">
      <c r="A7" s="387" t="s">
        <v>94</v>
      </c>
      <c r="B7" s="259" t="s">
        <v>49</v>
      </c>
      <c r="C7" s="260"/>
      <c r="D7" s="260"/>
      <c r="E7" s="260"/>
      <c r="F7" s="260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</row>
    <row r="8" spans="1:48" ht="15.75">
      <c r="A8" s="459"/>
      <c r="B8" s="505" t="s">
        <v>323</v>
      </c>
      <c r="C8" s="531"/>
      <c r="D8" s="531"/>
      <c r="E8" s="530"/>
      <c r="F8" s="530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</row>
    <row r="9" spans="1:48" ht="15.75">
      <c r="A9" s="387" t="s">
        <v>95</v>
      </c>
      <c r="B9" s="259" t="s">
        <v>199</v>
      </c>
      <c r="C9" s="126">
        <v>729.7</v>
      </c>
      <c r="D9" s="126">
        <v>104</v>
      </c>
      <c r="E9" s="126">
        <v>263.7</v>
      </c>
      <c r="F9" s="126">
        <v>309.6</v>
      </c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</row>
    <row r="10" spans="1:48" ht="15.75">
      <c r="A10" s="387"/>
      <c r="B10" s="505" t="s">
        <v>323</v>
      </c>
      <c r="C10" s="531"/>
      <c r="D10" s="531"/>
      <c r="E10" s="126"/>
      <c r="F10" s="12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</row>
    <row r="11" spans="1:48" ht="15.75">
      <c r="A11" s="387" t="s">
        <v>96</v>
      </c>
      <c r="B11" s="388" t="s">
        <v>50</v>
      </c>
      <c r="C11" s="331"/>
      <c r="D11" s="331"/>
      <c r="E11" s="331"/>
      <c r="F11" s="331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</row>
    <row r="12" spans="1:48" ht="15.75">
      <c r="A12" s="387" t="s">
        <v>97</v>
      </c>
      <c r="B12" s="388" t="s">
        <v>209</v>
      </c>
      <c r="C12" s="389">
        <v>10.8</v>
      </c>
      <c r="D12" s="389">
        <v>11.7</v>
      </c>
      <c r="E12" s="389">
        <v>12.3</v>
      </c>
      <c r="F12" s="389">
        <v>12.9</v>
      </c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</row>
    <row r="13" spans="1:48" ht="15.75">
      <c r="A13" s="387" t="s">
        <v>98</v>
      </c>
      <c r="B13" s="259" t="s">
        <v>51</v>
      </c>
      <c r="C13" s="126">
        <v>1301.9</v>
      </c>
      <c r="D13" s="126">
        <v>824.2</v>
      </c>
      <c r="E13" s="126">
        <f>'оплата труда1вариант !'!D45</f>
        <v>1350</v>
      </c>
      <c r="F13" s="126">
        <f>'оплата труда1вариант !'!E45</f>
        <v>1470</v>
      </c>
      <c r="G13" s="390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</row>
    <row r="14" spans="1:48" ht="15.75">
      <c r="A14" s="387"/>
      <c r="B14" s="505" t="s">
        <v>323</v>
      </c>
      <c r="C14" s="532"/>
      <c r="D14" s="532"/>
      <c r="E14" s="126"/>
      <c r="F14" s="126"/>
      <c r="G14" s="390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</row>
    <row r="15" spans="1:48" ht="15.75">
      <c r="A15" s="387" t="s">
        <v>99</v>
      </c>
      <c r="B15" s="259" t="s">
        <v>61</v>
      </c>
      <c r="C15" s="126">
        <v>398.1</v>
      </c>
      <c r="D15" s="126">
        <v>252.21</v>
      </c>
      <c r="E15" s="126">
        <f>E13*0.306</f>
        <v>413.09999999999997</v>
      </c>
      <c r="F15" s="126">
        <f>F13*0.306</f>
        <v>449.82</v>
      </c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</row>
    <row r="16" spans="1:48" ht="15.75">
      <c r="A16" s="387"/>
      <c r="B16" s="505" t="s">
        <v>323</v>
      </c>
      <c r="C16" s="531"/>
      <c r="D16" s="531"/>
      <c r="E16" s="126"/>
      <c r="F16" s="12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</row>
    <row r="17" spans="1:48" ht="15.75">
      <c r="A17" s="387" t="s">
        <v>100</v>
      </c>
      <c r="B17" s="259" t="s">
        <v>52</v>
      </c>
      <c r="C17" s="260"/>
      <c r="D17" s="260"/>
      <c r="E17" s="260"/>
      <c r="F17" s="260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</row>
    <row r="18" spans="1:48" ht="15.75">
      <c r="A18" s="387" t="s">
        <v>101</v>
      </c>
      <c r="B18" s="259" t="s">
        <v>200</v>
      </c>
      <c r="C18" s="126">
        <f>SUM(C19:C31)-C29</f>
        <v>5086.099999999999</v>
      </c>
      <c r="D18" s="126">
        <f>D28+D31</f>
        <v>545.9</v>
      </c>
      <c r="E18" s="126">
        <f>E28+E31</f>
        <v>3120.9300000000003</v>
      </c>
      <c r="F18" s="126">
        <f>F28+F31</f>
        <v>3246.9360000000006</v>
      </c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</row>
    <row r="19" spans="1:48" ht="15.75">
      <c r="A19" s="460" t="s">
        <v>210</v>
      </c>
      <c r="B19" s="506" t="s">
        <v>389</v>
      </c>
      <c r="C19" s="533"/>
      <c r="D19" s="533"/>
      <c r="E19" s="126"/>
      <c r="F19" s="12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</row>
    <row r="20" spans="1:48" ht="15.75">
      <c r="A20" s="387" t="s">
        <v>211</v>
      </c>
      <c r="B20" s="391" t="s">
        <v>182</v>
      </c>
      <c r="C20" s="332"/>
      <c r="D20" s="332"/>
      <c r="E20" s="332"/>
      <c r="F20" s="332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</row>
    <row r="21" spans="1:48" ht="31.5">
      <c r="A21" s="387" t="s">
        <v>213</v>
      </c>
      <c r="B21" s="388" t="s">
        <v>62</v>
      </c>
      <c r="C21" s="331"/>
      <c r="D21" s="331"/>
      <c r="E21" s="331"/>
      <c r="F21" s="331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</row>
    <row r="22" spans="1:48" ht="141.75">
      <c r="A22" s="460" t="s">
        <v>214</v>
      </c>
      <c r="B22" s="507" t="s">
        <v>390</v>
      </c>
      <c r="C22" s="512"/>
      <c r="D22" s="512"/>
      <c r="E22" s="331"/>
      <c r="F22" s="331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</row>
    <row r="23" spans="1:48" ht="15.75">
      <c r="A23" s="460" t="s">
        <v>320</v>
      </c>
      <c r="B23" s="508" t="s">
        <v>392</v>
      </c>
      <c r="C23" s="513"/>
      <c r="D23" s="513"/>
      <c r="E23" s="331"/>
      <c r="F23" s="331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</row>
    <row r="24" spans="1:48" ht="15.75">
      <c r="A24" s="460" t="s">
        <v>393</v>
      </c>
      <c r="B24" s="508" t="s">
        <v>394</v>
      </c>
      <c r="C24" s="513"/>
      <c r="D24" s="513"/>
      <c r="E24" s="260"/>
      <c r="F24" s="260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</row>
    <row r="25" spans="1:48" ht="31.5">
      <c r="A25" s="460" t="s">
        <v>395</v>
      </c>
      <c r="B25" s="509" t="s">
        <v>27</v>
      </c>
      <c r="C25" s="514"/>
      <c r="D25" s="514"/>
      <c r="E25" s="333"/>
      <c r="F25" s="333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</row>
    <row r="26" spans="1:48" ht="15.75">
      <c r="A26" s="460" t="s">
        <v>396</v>
      </c>
      <c r="B26" s="508" t="s">
        <v>63</v>
      </c>
      <c r="C26" s="513"/>
      <c r="D26" s="513"/>
      <c r="E26" s="126"/>
      <c r="F26" s="12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</row>
    <row r="27" spans="1:48" ht="15.75">
      <c r="A27" s="460" t="s">
        <v>397</v>
      </c>
      <c r="B27" s="508" t="s">
        <v>398</v>
      </c>
      <c r="C27" s="513"/>
      <c r="D27" s="513"/>
      <c r="E27" s="126"/>
      <c r="F27" s="12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</row>
    <row r="28" spans="1:48" ht="15.75">
      <c r="A28" s="460" t="s">
        <v>399</v>
      </c>
      <c r="B28" s="508" t="s">
        <v>41</v>
      </c>
      <c r="C28" s="530">
        <f>4501.4-10.8</f>
        <v>4490.599999999999</v>
      </c>
      <c r="D28" s="530">
        <f>D29</f>
        <v>309.7</v>
      </c>
      <c r="E28" s="126">
        <f>E13*2.3118-E31</f>
        <v>2552.63</v>
      </c>
      <c r="F28" s="126">
        <f>F13*2.2088-F31</f>
        <v>2678.6360000000004</v>
      </c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</row>
    <row r="29" spans="1:48" ht="15.75">
      <c r="A29" s="460" t="s">
        <v>105</v>
      </c>
      <c r="B29" s="508" t="s">
        <v>429</v>
      </c>
      <c r="C29" s="534">
        <v>1001.7</v>
      </c>
      <c r="D29" s="534">
        <v>309.7</v>
      </c>
      <c r="E29" s="126">
        <v>958.1</v>
      </c>
      <c r="F29" s="126">
        <v>966.1</v>
      </c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</row>
    <row r="30" spans="1:48" ht="15.75">
      <c r="A30" s="460" t="s">
        <v>400</v>
      </c>
      <c r="B30" s="508" t="s">
        <v>65</v>
      </c>
      <c r="C30" s="530"/>
      <c r="D30" s="530"/>
      <c r="E30" s="126"/>
      <c r="F30" s="12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</row>
    <row r="31" spans="1:48" ht="15.75">
      <c r="A31" s="387" t="s">
        <v>391</v>
      </c>
      <c r="B31" s="259" t="s">
        <v>321</v>
      </c>
      <c r="C31" s="126">
        <v>595.5</v>
      </c>
      <c r="D31" s="126">
        <v>236.2</v>
      </c>
      <c r="E31" s="126">
        <v>568.3</v>
      </c>
      <c r="F31" s="126">
        <v>568.3</v>
      </c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</row>
    <row r="32" spans="1:48" ht="15.75">
      <c r="A32" s="387" t="s">
        <v>102</v>
      </c>
      <c r="B32" s="259" t="s">
        <v>201</v>
      </c>
      <c r="C32" s="442">
        <f>SUM(C6:C18)</f>
        <v>7544</v>
      </c>
      <c r="D32" s="442">
        <f>SUM(D6:D18)</f>
        <v>1861.0100000000002</v>
      </c>
      <c r="E32" s="442">
        <f>SUM(E6:E18)</f>
        <v>5190.530000000001</v>
      </c>
      <c r="F32" s="442">
        <f>SUM(F6:F18)</f>
        <v>5723.256000000001</v>
      </c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</row>
    <row r="33" spans="1:48" ht="15.75">
      <c r="A33" s="387"/>
      <c r="B33" s="259" t="s">
        <v>323</v>
      </c>
      <c r="C33" s="511"/>
      <c r="D33" s="511"/>
      <c r="E33" s="260"/>
      <c r="F33" s="260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</row>
    <row r="34" spans="1:48" ht="15.75">
      <c r="A34" s="387" t="s">
        <v>103</v>
      </c>
      <c r="B34" s="259" t="s">
        <v>324</v>
      </c>
      <c r="C34" s="511"/>
      <c r="D34" s="511"/>
      <c r="E34" s="260"/>
      <c r="F34" s="260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</row>
    <row r="35" spans="1:48" ht="15.75">
      <c r="A35" s="387" t="s">
        <v>104</v>
      </c>
      <c r="B35" s="388" t="s">
        <v>597</v>
      </c>
      <c r="C35" s="683">
        <v>140.8</v>
      </c>
      <c r="D35" s="683">
        <v>57.2</v>
      </c>
      <c r="E35" s="126">
        <v>155.8</v>
      </c>
      <c r="F35" s="126">
        <v>143.3</v>
      </c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</row>
    <row r="36" spans="1:48" ht="15.75">
      <c r="A36" s="387" t="s">
        <v>325</v>
      </c>
      <c r="B36" s="510" t="s">
        <v>401</v>
      </c>
      <c r="C36" s="515">
        <f>C32+C35</f>
        <v>7684.8</v>
      </c>
      <c r="D36" s="515">
        <f>D32+D35</f>
        <v>1918.2100000000003</v>
      </c>
      <c r="E36" s="515">
        <f>E32+E35</f>
        <v>5346.330000000001</v>
      </c>
      <c r="F36" s="515">
        <f>F32+F35</f>
        <v>5866.556000000001</v>
      </c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</row>
    <row r="37" spans="1:48" ht="15.75">
      <c r="A37" s="387"/>
      <c r="B37" s="259" t="s">
        <v>58</v>
      </c>
      <c r="C37" s="511"/>
      <c r="D37" s="511"/>
      <c r="E37" s="260"/>
      <c r="F37" s="260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</row>
    <row r="38" spans="1:48" ht="15.75">
      <c r="A38" s="392" t="s">
        <v>326</v>
      </c>
      <c r="B38" s="259" t="s">
        <v>327</v>
      </c>
      <c r="C38" s="511"/>
      <c r="D38" s="511"/>
      <c r="E38" s="260"/>
      <c r="F38" s="260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</row>
    <row r="39" spans="1:48" ht="15.75">
      <c r="A39" s="387" t="s">
        <v>328</v>
      </c>
      <c r="B39" s="259" t="s">
        <v>329</v>
      </c>
      <c r="C39" s="511"/>
      <c r="D39" s="511"/>
      <c r="E39" s="260"/>
      <c r="F39" s="260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</row>
    <row r="40" spans="1:48" ht="15.75">
      <c r="A40" s="387" t="s">
        <v>330</v>
      </c>
      <c r="B40" s="259" t="s">
        <v>331</v>
      </c>
      <c r="C40" s="511"/>
      <c r="D40" s="511"/>
      <c r="E40" s="260"/>
      <c r="F40" s="260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</row>
    <row r="41" spans="1:48" ht="16.5" thickBot="1">
      <c r="A41" s="461" t="s">
        <v>332</v>
      </c>
      <c r="B41" s="462" t="s">
        <v>333</v>
      </c>
      <c r="C41" s="463">
        <f>C36</f>
        <v>7684.8</v>
      </c>
      <c r="D41" s="463">
        <f>D36</f>
        <v>1918.2100000000003</v>
      </c>
      <c r="E41" s="463">
        <f>E36</f>
        <v>5346.330000000001</v>
      </c>
      <c r="F41" s="463">
        <f>F36</f>
        <v>5866.556000000001</v>
      </c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</row>
    <row r="42" spans="2:6" s="393" customFormat="1" ht="9.75" customHeight="1">
      <c r="B42" s="394"/>
      <c r="C42" s="394"/>
      <c r="D42" s="394"/>
      <c r="E42" s="394"/>
      <c r="F42" s="394"/>
    </row>
    <row r="43" spans="2:6" s="393" customFormat="1" ht="9.75" customHeight="1">
      <c r="B43" s="394"/>
      <c r="C43" s="394"/>
      <c r="D43" s="394"/>
      <c r="E43" s="394"/>
      <c r="F43" s="394"/>
    </row>
    <row r="44" spans="1:48" s="395" customFormat="1" ht="15.75">
      <c r="A44" s="368"/>
      <c r="B44" s="35"/>
      <c r="C44" s="35"/>
      <c r="D44" s="35"/>
      <c r="E44" s="35"/>
      <c r="F44" s="35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</row>
    <row r="45" spans="1:48" s="395" customFormat="1" ht="15.75">
      <c r="A45" s="368"/>
      <c r="B45" s="127" t="s">
        <v>637</v>
      </c>
      <c r="C45" s="127"/>
      <c r="D45" s="127"/>
      <c r="E45" s="370"/>
      <c r="F45" s="370" t="s">
        <v>340</v>
      </c>
      <c r="G45" s="369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</row>
    <row r="46" spans="1:48" s="395" customFormat="1" ht="15.75">
      <c r="A46" s="368"/>
      <c r="B46" s="127"/>
      <c r="C46" s="127"/>
      <c r="D46" s="127"/>
      <c r="E46" s="127"/>
      <c r="F46" s="127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</row>
    <row r="47" spans="1:48" s="395" customFormat="1" ht="15.75">
      <c r="A47" s="368"/>
      <c r="B47" s="127" t="s">
        <v>376</v>
      </c>
      <c r="C47" s="127"/>
      <c r="D47" s="127"/>
      <c r="E47" s="127"/>
      <c r="F47" s="127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</row>
    <row r="48" spans="1:48" s="395" customFormat="1" ht="15.75">
      <c r="A48" s="368"/>
      <c r="B48" s="396" t="s">
        <v>378</v>
      </c>
      <c r="C48" s="396"/>
      <c r="D48" s="396"/>
      <c r="E48" s="396"/>
      <c r="F48" s="396" t="s">
        <v>336</v>
      </c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</row>
    <row r="49" spans="1:48" s="395" customFormat="1" ht="15.75">
      <c r="A49" s="368"/>
      <c r="B49" s="35"/>
      <c r="C49" s="35"/>
      <c r="D49" s="35"/>
      <c r="E49" s="35"/>
      <c r="F49" s="35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</row>
    <row r="50" spans="1:48" s="395" customFormat="1" ht="15.75">
      <c r="A50" s="368"/>
      <c r="B50" s="35" t="s">
        <v>341</v>
      </c>
      <c r="C50" s="35"/>
      <c r="D50" s="35"/>
      <c r="E50" s="35"/>
      <c r="F50" s="35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</row>
    <row r="51" spans="1:48" s="395" customFormat="1" ht="15.75">
      <c r="A51" s="368"/>
      <c r="B51" s="35" t="s">
        <v>430</v>
      </c>
      <c r="C51" s="35"/>
      <c r="D51" s="35"/>
      <c r="E51" s="35"/>
      <c r="F51" s="35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</row>
    <row r="52" spans="1:48" s="395" customFormat="1" ht="15.75">
      <c r="A52" s="368"/>
      <c r="B52" s="35"/>
      <c r="C52" s="35"/>
      <c r="D52" s="35"/>
      <c r="E52" s="35"/>
      <c r="F52" s="35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</row>
    <row r="53" spans="1:48" s="395" customFormat="1" ht="15.75">
      <c r="A53" s="368"/>
      <c r="B53" s="35"/>
      <c r="C53" s="35"/>
      <c r="D53" s="35"/>
      <c r="E53" s="35"/>
      <c r="F53" s="35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</row>
    <row r="54" spans="1:48" s="395" customFormat="1" ht="15.75">
      <c r="A54" s="368"/>
      <c r="B54" s="35"/>
      <c r="C54" s="35"/>
      <c r="D54" s="35"/>
      <c r="E54" s="35"/>
      <c r="F54" s="35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</row>
    <row r="55" spans="1:48" s="395" customFormat="1" ht="15.75">
      <c r="A55" s="368"/>
      <c r="B55" s="35"/>
      <c r="C55" s="35"/>
      <c r="D55" s="35"/>
      <c r="E55" s="35"/>
      <c r="F55" s="35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</row>
    <row r="56" spans="1:48" s="395" customFormat="1" ht="15.75">
      <c r="A56" s="368"/>
      <c r="B56" s="35"/>
      <c r="C56" s="35"/>
      <c r="D56" s="35"/>
      <c r="E56" s="35"/>
      <c r="F56" s="35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</row>
    <row r="57" spans="1:48" s="395" customFormat="1" ht="15.75">
      <c r="A57" s="368"/>
      <c r="B57" s="35"/>
      <c r="C57" s="35"/>
      <c r="D57" s="35"/>
      <c r="E57" s="35"/>
      <c r="F57" s="35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</row>
    <row r="58" spans="1:48" s="395" customFormat="1" ht="15.75">
      <c r="A58" s="368"/>
      <c r="B58" s="35"/>
      <c r="C58" s="35"/>
      <c r="D58" s="35"/>
      <c r="E58" s="35"/>
      <c r="F58" s="35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</row>
    <row r="59" spans="1:48" s="395" customFormat="1" ht="15.75">
      <c r="A59" s="368"/>
      <c r="B59" s="35"/>
      <c r="C59" s="35"/>
      <c r="D59" s="35"/>
      <c r="E59" s="35"/>
      <c r="F59" s="35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</row>
    <row r="60" spans="1:48" s="395" customFormat="1" ht="15.75">
      <c r="A60" s="368"/>
      <c r="B60" s="35"/>
      <c r="C60" s="35"/>
      <c r="D60" s="35"/>
      <c r="E60" s="35"/>
      <c r="F60" s="35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</row>
    <row r="61" spans="1:48" s="395" customFormat="1" ht="15.75">
      <c r="A61" s="368"/>
      <c r="B61" s="35"/>
      <c r="C61" s="35"/>
      <c r="D61" s="35"/>
      <c r="E61" s="35"/>
      <c r="F61" s="35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</row>
    <row r="62" spans="1:48" s="395" customFormat="1" ht="15.75">
      <c r="A62" s="368"/>
      <c r="B62" s="35"/>
      <c r="C62" s="35"/>
      <c r="D62" s="35"/>
      <c r="E62" s="35"/>
      <c r="F62" s="35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</row>
    <row r="63" spans="1:48" s="395" customFormat="1" ht="15.75">
      <c r="A63" s="368"/>
      <c r="B63" s="35"/>
      <c r="C63" s="35"/>
      <c r="D63" s="35"/>
      <c r="E63" s="35"/>
      <c r="F63" s="35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</row>
    <row r="64" spans="1:48" s="395" customFormat="1" ht="15.75">
      <c r="A64" s="368"/>
      <c r="B64" s="35"/>
      <c r="C64" s="35"/>
      <c r="D64" s="35"/>
      <c r="E64" s="35"/>
      <c r="F64" s="35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368"/>
      <c r="AU64" s="368"/>
      <c r="AV64" s="368"/>
    </row>
    <row r="65" spans="1:48" s="395" customFormat="1" ht="15.75">
      <c r="A65" s="368"/>
      <c r="B65" s="35"/>
      <c r="C65" s="35"/>
      <c r="D65" s="35"/>
      <c r="E65" s="35"/>
      <c r="F65" s="35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</row>
    <row r="66" spans="1:48" s="395" customFormat="1" ht="15.75">
      <c r="A66" s="368"/>
      <c r="B66" s="35"/>
      <c r="C66" s="35"/>
      <c r="D66" s="35"/>
      <c r="E66" s="35"/>
      <c r="F66" s="35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</row>
    <row r="67" spans="1:48" s="395" customFormat="1" ht="15.75">
      <c r="A67" s="368"/>
      <c r="B67" s="35"/>
      <c r="C67" s="35"/>
      <c r="D67" s="35"/>
      <c r="E67" s="35"/>
      <c r="F67" s="35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</row>
    <row r="68" spans="1:48" s="395" customFormat="1" ht="15.75">
      <c r="A68" s="368"/>
      <c r="B68" s="35"/>
      <c r="C68" s="35"/>
      <c r="D68" s="35"/>
      <c r="E68" s="35"/>
      <c r="F68" s="35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</row>
    <row r="69" spans="1:48" s="395" customFormat="1" ht="15.75">
      <c r="A69" s="368"/>
      <c r="B69" s="35"/>
      <c r="C69" s="35"/>
      <c r="D69" s="35"/>
      <c r="E69" s="35"/>
      <c r="F69" s="35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</row>
    <row r="70" spans="1:48" s="395" customFormat="1" ht="15.75">
      <c r="A70" s="368"/>
      <c r="B70" s="35"/>
      <c r="C70" s="35"/>
      <c r="D70" s="35"/>
      <c r="E70" s="35"/>
      <c r="F70" s="35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</row>
    <row r="71" spans="1:48" s="395" customFormat="1" ht="15.75">
      <c r="A71" s="368"/>
      <c r="B71" s="35"/>
      <c r="C71" s="35"/>
      <c r="D71" s="35"/>
      <c r="E71" s="35"/>
      <c r="F71" s="35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</row>
    <row r="72" spans="1:48" s="395" customFormat="1" ht="15.75">
      <c r="A72" s="368"/>
      <c r="B72" s="35"/>
      <c r="C72" s="35"/>
      <c r="D72" s="35"/>
      <c r="E72" s="35"/>
      <c r="F72" s="35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8"/>
      <c r="AS72" s="368"/>
      <c r="AT72" s="368"/>
      <c r="AU72" s="368"/>
      <c r="AV72" s="368"/>
    </row>
    <row r="73" spans="1:48" s="395" customFormat="1" ht="15.75">
      <c r="A73" s="368"/>
      <c r="B73" s="35"/>
      <c r="C73" s="35"/>
      <c r="D73" s="35"/>
      <c r="E73" s="35"/>
      <c r="F73" s="35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</row>
    <row r="74" spans="1:48" s="395" customFormat="1" ht="15.75">
      <c r="A74" s="368"/>
      <c r="B74" s="35"/>
      <c r="C74" s="35"/>
      <c r="D74" s="35"/>
      <c r="E74" s="35"/>
      <c r="F74" s="35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8"/>
      <c r="AQ74" s="368"/>
      <c r="AR74" s="368"/>
      <c r="AS74" s="368"/>
      <c r="AT74" s="368"/>
      <c r="AU74" s="368"/>
      <c r="AV74" s="368"/>
    </row>
    <row r="75" spans="1:48" s="395" customFormat="1" ht="15.75">
      <c r="A75" s="368"/>
      <c r="B75" s="35"/>
      <c r="C75" s="35"/>
      <c r="D75" s="35"/>
      <c r="E75" s="35"/>
      <c r="F75" s="35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</row>
    <row r="76" spans="1:48" s="395" customFormat="1" ht="15.75">
      <c r="A76" s="368"/>
      <c r="B76" s="35"/>
      <c r="C76" s="35"/>
      <c r="D76" s="35"/>
      <c r="E76" s="35"/>
      <c r="F76" s="35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</row>
    <row r="77" spans="1:48" s="395" customFormat="1" ht="15.75">
      <c r="A77" s="368"/>
      <c r="B77" s="35"/>
      <c r="C77" s="35"/>
      <c r="D77" s="35"/>
      <c r="E77" s="35"/>
      <c r="F77" s="35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</row>
    <row r="78" spans="1:48" s="395" customFormat="1" ht="15.75">
      <c r="A78" s="368"/>
      <c r="B78" s="35"/>
      <c r="C78" s="35"/>
      <c r="D78" s="35"/>
      <c r="E78" s="35"/>
      <c r="F78" s="35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</row>
    <row r="79" spans="1:48" s="395" customFormat="1" ht="15.75">
      <c r="A79" s="368"/>
      <c r="B79" s="35"/>
      <c r="C79" s="35"/>
      <c r="D79" s="35"/>
      <c r="E79" s="35"/>
      <c r="F79" s="35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68"/>
      <c r="AQ79" s="368"/>
      <c r="AR79" s="368"/>
      <c r="AS79" s="368"/>
      <c r="AT79" s="368"/>
      <c r="AU79" s="368"/>
      <c r="AV79" s="368"/>
    </row>
    <row r="80" spans="1:48" s="395" customFormat="1" ht="15.75">
      <c r="A80" s="368"/>
      <c r="B80" s="35"/>
      <c r="C80" s="35"/>
      <c r="D80" s="35"/>
      <c r="E80" s="35"/>
      <c r="F80" s="35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8"/>
      <c r="AT80" s="368"/>
      <c r="AU80" s="368"/>
      <c r="AV80" s="368"/>
    </row>
    <row r="81" spans="1:48" s="395" customFormat="1" ht="15.75">
      <c r="A81" s="368"/>
      <c r="B81" s="35"/>
      <c r="C81" s="35"/>
      <c r="D81" s="35"/>
      <c r="E81" s="35"/>
      <c r="F81" s="35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V81" s="368"/>
    </row>
    <row r="82" spans="1:48" s="395" customFormat="1" ht="15.75">
      <c r="A82" s="368"/>
      <c r="B82" s="35"/>
      <c r="C82" s="35"/>
      <c r="D82" s="35"/>
      <c r="E82" s="35"/>
      <c r="F82" s="35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  <c r="AV82" s="368"/>
    </row>
    <row r="83" spans="1:48" s="395" customFormat="1" ht="15.75">
      <c r="A83" s="368"/>
      <c r="B83" s="35"/>
      <c r="C83" s="35"/>
      <c r="D83" s="35"/>
      <c r="E83" s="35"/>
      <c r="F83" s="35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368"/>
      <c r="AV83" s="368"/>
    </row>
    <row r="84" spans="1:48" s="395" customFormat="1" ht="15.75">
      <c r="A84" s="368"/>
      <c r="B84" s="35"/>
      <c r="C84" s="35"/>
      <c r="D84" s="35"/>
      <c r="E84" s="35"/>
      <c r="F84" s="35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</row>
    <row r="85" spans="1:48" s="395" customFormat="1" ht="15.75">
      <c r="A85" s="368"/>
      <c r="B85" s="35"/>
      <c r="C85" s="35"/>
      <c r="D85" s="35"/>
      <c r="E85" s="35"/>
      <c r="F85" s="35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8"/>
      <c r="AS85" s="368"/>
      <c r="AT85" s="368"/>
      <c r="AU85" s="368"/>
      <c r="AV85" s="368"/>
    </row>
    <row r="86" spans="1:48" s="395" customFormat="1" ht="15.75">
      <c r="A86" s="368"/>
      <c r="B86" s="35"/>
      <c r="C86" s="35"/>
      <c r="D86" s="35"/>
      <c r="E86" s="35"/>
      <c r="F86" s="35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</row>
    <row r="87" spans="1:48" s="395" customFormat="1" ht="15.75">
      <c r="A87" s="368"/>
      <c r="B87" s="35"/>
      <c r="C87" s="35"/>
      <c r="D87" s="35"/>
      <c r="E87" s="35"/>
      <c r="F87" s="35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</row>
    <row r="88" spans="1:48" s="395" customFormat="1" ht="15.75">
      <c r="A88" s="368"/>
      <c r="B88" s="35"/>
      <c r="C88" s="35"/>
      <c r="D88" s="35"/>
      <c r="E88" s="35"/>
      <c r="F88" s="35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8"/>
      <c r="AS88" s="368"/>
      <c r="AT88" s="368"/>
      <c r="AU88" s="368"/>
      <c r="AV88" s="368"/>
    </row>
    <row r="89" spans="1:48" s="395" customFormat="1" ht="15.75">
      <c r="A89" s="368"/>
      <c r="B89" s="35"/>
      <c r="C89" s="35"/>
      <c r="D89" s="35"/>
      <c r="E89" s="35"/>
      <c r="F89" s="35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</row>
    <row r="90" spans="1:48" s="395" customFormat="1" ht="15.75">
      <c r="A90" s="368"/>
      <c r="B90" s="35"/>
      <c r="C90" s="35"/>
      <c r="D90" s="35"/>
      <c r="E90" s="35"/>
      <c r="F90" s="35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8"/>
    </row>
    <row r="91" spans="1:48" s="395" customFormat="1" ht="15.75">
      <c r="A91" s="368"/>
      <c r="B91" s="35"/>
      <c r="C91" s="35"/>
      <c r="D91" s="35"/>
      <c r="E91" s="35"/>
      <c r="F91" s="35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</row>
    <row r="92" spans="1:48" s="395" customFormat="1" ht="15.75">
      <c r="A92" s="368"/>
      <c r="B92" s="35"/>
      <c r="C92" s="35"/>
      <c r="D92" s="35"/>
      <c r="E92" s="35"/>
      <c r="F92" s="35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</row>
    <row r="93" spans="1:48" s="395" customFormat="1" ht="15.75">
      <c r="A93" s="368"/>
      <c r="B93" s="35"/>
      <c r="C93" s="35"/>
      <c r="D93" s="35"/>
      <c r="E93" s="35"/>
      <c r="F93" s="35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</row>
    <row r="94" spans="1:48" s="395" customFormat="1" ht="15.75">
      <c r="A94" s="368"/>
      <c r="B94" s="35"/>
      <c r="C94" s="35"/>
      <c r="D94" s="35"/>
      <c r="E94" s="35"/>
      <c r="F94" s="35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</row>
    <row r="95" spans="1:48" s="395" customFormat="1" ht="15.75">
      <c r="A95" s="368"/>
      <c r="B95" s="35"/>
      <c r="C95" s="35"/>
      <c r="D95" s="35"/>
      <c r="E95" s="35"/>
      <c r="F95" s="35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8"/>
      <c r="AS95" s="368"/>
      <c r="AT95" s="368"/>
      <c r="AU95" s="368"/>
      <c r="AV95" s="368"/>
    </row>
    <row r="96" spans="1:48" s="395" customFormat="1" ht="15.75">
      <c r="A96" s="368"/>
      <c r="B96" s="35"/>
      <c r="C96" s="35"/>
      <c r="D96" s="35"/>
      <c r="E96" s="35"/>
      <c r="F96" s="35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368"/>
      <c r="AK96" s="368"/>
      <c r="AL96" s="368"/>
      <c r="AM96" s="368"/>
      <c r="AN96" s="368"/>
      <c r="AO96" s="368"/>
      <c r="AP96" s="368"/>
      <c r="AQ96" s="368"/>
      <c r="AR96" s="368"/>
      <c r="AS96" s="368"/>
      <c r="AT96" s="368"/>
      <c r="AU96" s="368"/>
      <c r="AV96" s="368"/>
    </row>
    <row r="97" spans="1:48" s="395" customFormat="1" ht="15.75">
      <c r="A97" s="368"/>
      <c r="B97" s="35"/>
      <c r="C97" s="35"/>
      <c r="D97" s="35"/>
      <c r="E97" s="35"/>
      <c r="F97" s="35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8"/>
      <c r="AS97" s="368"/>
      <c r="AT97" s="368"/>
      <c r="AU97" s="368"/>
      <c r="AV97" s="368"/>
    </row>
    <row r="98" spans="1:48" s="395" customFormat="1" ht="15.75">
      <c r="A98" s="368"/>
      <c r="B98" s="35"/>
      <c r="C98" s="35"/>
      <c r="D98" s="35"/>
      <c r="E98" s="35"/>
      <c r="F98" s="35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8"/>
      <c r="AS98" s="368"/>
      <c r="AT98" s="368"/>
      <c r="AU98" s="368"/>
      <c r="AV98" s="368"/>
    </row>
    <row r="99" spans="1:48" s="395" customFormat="1" ht="15.75">
      <c r="A99" s="368"/>
      <c r="B99" s="35"/>
      <c r="C99" s="35"/>
      <c r="D99" s="35"/>
      <c r="E99" s="35"/>
      <c r="F99" s="35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8"/>
    </row>
    <row r="100" spans="1:48" s="395" customFormat="1" ht="15.75">
      <c r="A100" s="368"/>
      <c r="B100" s="35"/>
      <c r="C100" s="35"/>
      <c r="D100" s="35"/>
      <c r="E100" s="35"/>
      <c r="F100" s="35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368"/>
      <c r="AJ100" s="368"/>
      <c r="AK100" s="368"/>
      <c r="AL100" s="368"/>
      <c r="AM100" s="368"/>
      <c r="AN100" s="368"/>
      <c r="AO100" s="368"/>
      <c r="AP100" s="368"/>
      <c r="AQ100" s="368"/>
      <c r="AR100" s="368"/>
      <c r="AS100" s="368"/>
      <c r="AT100" s="368"/>
      <c r="AU100" s="368"/>
      <c r="AV100" s="368"/>
    </row>
    <row r="101" spans="1:48" s="395" customFormat="1" ht="15.75">
      <c r="A101" s="368"/>
      <c r="B101" s="35"/>
      <c r="C101" s="35"/>
      <c r="D101" s="35"/>
      <c r="E101" s="35"/>
      <c r="F101" s="35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8"/>
      <c r="AS101" s="368"/>
      <c r="AT101" s="368"/>
      <c r="AU101" s="368"/>
      <c r="AV101" s="368"/>
    </row>
    <row r="102" spans="1:48" s="395" customFormat="1" ht="15.75">
      <c r="A102" s="368"/>
      <c r="B102" s="35"/>
      <c r="C102" s="35"/>
      <c r="D102" s="35"/>
      <c r="E102" s="35"/>
      <c r="F102" s="35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  <c r="Z102" s="368"/>
      <c r="AA102" s="368"/>
      <c r="AB102" s="368"/>
      <c r="AC102" s="368"/>
      <c r="AD102" s="368"/>
      <c r="AE102" s="368"/>
      <c r="AF102" s="368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68"/>
      <c r="AQ102" s="368"/>
      <c r="AR102" s="368"/>
      <c r="AS102" s="368"/>
      <c r="AT102" s="368"/>
      <c r="AU102" s="368"/>
      <c r="AV102" s="368"/>
    </row>
    <row r="103" spans="1:48" s="395" customFormat="1" ht="15.75">
      <c r="A103" s="368"/>
      <c r="B103" s="35"/>
      <c r="C103" s="35"/>
      <c r="D103" s="35"/>
      <c r="E103" s="35"/>
      <c r="F103" s="35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368"/>
      <c r="AR103" s="368"/>
      <c r="AS103" s="368"/>
      <c r="AT103" s="368"/>
      <c r="AU103" s="368"/>
      <c r="AV103" s="368"/>
    </row>
    <row r="104" spans="1:48" s="395" customFormat="1" ht="15.75">
      <c r="A104" s="368"/>
      <c r="B104" s="35"/>
      <c r="C104" s="35"/>
      <c r="D104" s="35"/>
      <c r="E104" s="35"/>
      <c r="F104" s="35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</row>
    <row r="105" spans="1:48" s="395" customFormat="1" ht="15.75">
      <c r="A105" s="368"/>
      <c r="B105" s="35"/>
      <c r="C105" s="35"/>
      <c r="D105" s="35"/>
      <c r="E105" s="35"/>
      <c r="F105" s="35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</row>
    <row r="106" spans="1:48" s="395" customFormat="1" ht="15.75">
      <c r="A106" s="368"/>
      <c r="B106" s="35"/>
      <c r="C106" s="35"/>
      <c r="D106" s="35"/>
      <c r="E106" s="35"/>
      <c r="F106" s="35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368"/>
      <c r="AR106" s="368"/>
      <c r="AS106" s="368"/>
      <c r="AT106" s="368"/>
      <c r="AU106" s="368"/>
      <c r="AV106" s="368"/>
    </row>
    <row r="107" spans="1:48" s="395" customFormat="1" ht="15.75">
      <c r="A107" s="368"/>
      <c r="B107" s="35"/>
      <c r="C107" s="35"/>
      <c r="D107" s="35"/>
      <c r="E107" s="35"/>
      <c r="F107" s="35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/>
      <c r="AC107" s="368"/>
      <c r="AD107" s="368"/>
      <c r="AE107" s="368"/>
      <c r="AF107" s="368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368"/>
      <c r="AR107" s="368"/>
      <c r="AS107" s="368"/>
      <c r="AT107" s="368"/>
      <c r="AU107" s="368"/>
      <c r="AV107" s="368"/>
    </row>
    <row r="108" spans="1:48" s="395" customFormat="1" ht="15.75">
      <c r="A108" s="368"/>
      <c r="B108" s="35"/>
      <c r="C108" s="35"/>
      <c r="D108" s="35"/>
      <c r="E108" s="35"/>
      <c r="F108" s="35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368"/>
      <c r="AE108" s="368"/>
      <c r="AF108" s="368"/>
      <c r="AG108" s="368"/>
      <c r="AH108" s="368"/>
      <c r="AI108" s="368"/>
      <c r="AJ108" s="368"/>
      <c r="AK108" s="368"/>
      <c r="AL108" s="368"/>
      <c r="AM108" s="368"/>
      <c r="AN108" s="368"/>
      <c r="AO108" s="368"/>
      <c r="AP108" s="368"/>
      <c r="AQ108" s="368"/>
      <c r="AR108" s="368"/>
      <c r="AS108" s="368"/>
      <c r="AT108" s="368"/>
      <c r="AU108" s="368"/>
      <c r="AV108" s="368"/>
    </row>
    <row r="109" spans="1:48" s="395" customFormat="1" ht="15.75">
      <c r="A109" s="368"/>
      <c r="B109" s="35"/>
      <c r="C109" s="35"/>
      <c r="D109" s="35"/>
      <c r="E109" s="35"/>
      <c r="F109" s="35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  <c r="Z109" s="368"/>
      <c r="AA109" s="368"/>
      <c r="AB109" s="368"/>
      <c r="AC109" s="368"/>
      <c r="AD109" s="368"/>
      <c r="AE109" s="368"/>
      <c r="AF109" s="368"/>
      <c r="AG109" s="368"/>
      <c r="AH109" s="368"/>
      <c r="AI109" s="368"/>
      <c r="AJ109" s="368"/>
      <c r="AK109" s="368"/>
      <c r="AL109" s="368"/>
      <c r="AM109" s="368"/>
      <c r="AN109" s="368"/>
      <c r="AO109" s="368"/>
      <c r="AP109" s="368"/>
      <c r="AQ109" s="368"/>
      <c r="AR109" s="368"/>
      <c r="AS109" s="368"/>
      <c r="AT109" s="368"/>
      <c r="AU109" s="368"/>
      <c r="AV109" s="368"/>
    </row>
    <row r="110" spans="1:48" s="395" customFormat="1" ht="15.75">
      <c r="A110" s="368"/>
      <c r="B110" s="35"/>
      <c r="C110" s="35"/>
      <c r="D110" s="35"/>
      <c r="E110" s="35"/>
      <c r="F110" s="35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368"/>
      <c r="AS110" s="368"/>
      <c r="AT110" s="368"/>
      <c r="AU110" s="368"/>
      <c r="AV110" s="368"/>
    </row>
    <row r="111" spans="1:48" s="395" customFormat="1" ht="15.75">
      <c r="A111" s="368"/>
      <c r="B111" s="35"/>
      <c r="C111" s="35"/>
      <c r="D111" s="35"/>
      <c r="E111" s="35"/>
      <c r="F111" s="35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8"/>
      <c r="AM111" s="368"/>
      <c r="AN111" s="368"/>
      <c r="AO111" s="368"/>
      <c r="AP111" s="368"/>
      <c r="AQ111" s="368"/>
      <c r="AR111" s="368"/>
      <c r="AS111" s="368"/>
      <c r="AT111" s="368"/>
      <c r="AU111" s="368"/>
      <c r="AV111" s="368"/>
    </row>
    <row r="112" spans="1:48" s="395" customFormat="1" ht="15.75">
      <c r="A112" s="368"/>
      <c r="B112" s="35"/>
      <c r="C112" s="35"/>
      <c r="D112" s="35"/>
      <c r="E112" s="35"/>
      <c r="F112" s="35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  <c r="Z112" s="368"/>
      <c r="AA112" s="368"/>
      <c r="AB112" s="368"/>
      <c r="AC112" s="368"/>
      <c r="AD112" s="368"/>
      <c r="AE112" s="368"/>
      <c r="AF112" s="368"/>
      <c r="AG112" s="368"/>
      <c r="AH112" s="368"/>
      <c r="AI112" s="368"/>
      <c r="AJ112" s="368"/>
      <c r="AK112" s="368"/>
      <c r="AL112" s="368"/>
      <c r="AM112" s="368"/>
      <c r="AN112" s="368"/>
      <c r="AO112" s="368"/>
      <c r="AP112" s="368"/>
      <c r="AQ112" s="368"/>
      <c r="AR112" s="368"/>
      <c r="AS112" s="368"/>
      <c r="AT112" s="368"/>
      <c r="AU112" s="368"/>
      <c r="AV112" s="368"/>
    </row>
    <row r="113" spans="1:48" s="395" customFormat="1" ht="15.75">
      <c r="A113" s="368"/>
      <c r="B113" s="35"/>
      <c r="C113" s="35"/>
      <c r="D113" s="35"/>
      <c r="E113" s="35"/>
      <c r="F113" s="35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8"/>
      <c r="AL113" s="368"/>
      <c r="AM113" s="368"/>
      <c r="AN113" s="368"/>
      <c r="AO113" s="368"/>
      <c r="AP113" s="368"/>
      <c r="AQ113" s="368"/>
      <c r="AR113" s="368"/>
      <c r="AS113" s="368"/>
      <c r="AT113" s="368"/>
      <c r="AU113" s="368"/>
      <c r="AV113" s="368"/>
    </row>
    <row r="114" spans="1:48" s="395" customFormat="1" ht="15.75">
      <c r="A114" s="368"/>
      <c r="B114" s="35"/>
      <c r="C114" s="35"/>
      <c r="D114" s="35"/>
      <c r="E114" s="35"/>
      <c r="F114" s="35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  <c r="X114" s="368"/>
      <c r="Y114" s="368"/>
      <c r="Z114" s="368"/>
      <c r="AA114" s="368"/>
      <c r="AB114" s="368"/>
      <c r="AC114" s="368"/>
      <c r="AD114" s="368"/>
      <c r="AE114" s="368"/>
      <c r="AF114" s="368"/>
      <c r="AG114" s="368"/>
      <c r="AH114" s="368"/>
      <c r="AI114" s="368"/>
      <c r="AJ114" s="368"/>
      <c r="AK114" s="368"/>
      <c r="AL114" s="368"/>
      <c r="AM114" s="368"/>
      <c r="AN114" s="368"/>
      <c r="AO114" s="368"/>
      <c r="AP114" s="368"/>
      <c r="AQ114" s="368"/>
      <c r="AR114" s="368"/>
      <c r="AS114" s="368"/>
      <c r="AT114" s="368"/>
      <c r="AU114" s="368"/>
      <c r="AV114" s="368"/>
    </row>
    <row r="115" spans="1:48" s="395" customFormat="1" ht="15.75">
      <c r="A115" s="368"/>
      <c r="B115" s="35"/>
      <c r="C115" s="35"/>
      <c r="D115" s="35"/>
      <c r="E115" s="35"/>
      <c r="F115" s="35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368"/>
      <c r="AP115" s="368"/>
      <c r="AQ115" s="368"/>
      <c r="AR115" s="368"/>
      <c r="AS115" s="368"/>
      <c r="AT115" s="368"/>
      <c r="AU115" s="368"/>
      <c r="AV115" s="368"/>
    </row>
    <row r="116" spans="1:48" s="395" customFormat="1" ht="15.75">
      <c r="A116" s="368"/>
      <c r="B116" s="35"/>
      <c r="C116" s="35"/>
      <c r="D116" s="35"/>
      <c r="E116" s="35"/>
      <c r="F116" s="35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368"/>
      <c r="AP116" s="368"/>
      <c r="AQ116" s="368"/>
      <c r="AR116" s="368"/>
      <c r="AS116" s="368"/>
      <c r="AT116" s="368"/>
      <c r="AU116" s="368"/>
      <c r="AV116" s="368"/>
    </row>
    <row r="117" spans="1:48" s="395" customFormat="1" ht="15.75">
      <c r="A117" s="368"/>
      <c r="B117" s="35"/>
      <c r="C117" s="35"/>
      <c r="D117" s="35"/>
      <c r="E117" s="35"/>
      <c r="F117" s="35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8"/>
      <c r="V117" s="368"/>
      <c r="W117" s="368"/>
      <c r="X117" s="368"/>
      <c r="Y117" s="368"/>
      <c r="Z117" s="368"/>
      <c r="AA117" s="368"/>
      <c r="AB117" s="368"/>
      <c r="AC117" s="368"/>
      <c r="AD117" s="368"/>
      <c r="AE117" s="368"/>
      <c r="AF117" s="368"/>
      <c r="AG117" s="368"/>
      <c r="AH117" s="368"/>
      <c r="AI117" s="368"/>
      <c r="AJ117" s="368"/>
      <c r="AK117" s="368"/>
      <c r="AL117" s="368"/>
      <c r="AM117" s="368"/>
      <c r="AN117" s="368"/>
      <c r="AO117" s="368"/>
      <c r="AP117" s="368"/>
      <c r="AQ117" s="368"/>
      <c r="AR117" s="368"/>
      <c r="AS117" s="368"/>
      <c r="AT117" s="368"/>
      <c r="AU117" s="368"/>
      <c r="AV117" s="368"/>
    </row>
    <row r="118" spans="1:48" s="395" customFormat="1" ht="15.75">
      <c r="A118" s="368"/>
      <c r="B118" s="35"/>
      <c r="C118" s="35"/>
      <c r="D118" s="35"/>
      <c r="E118" s="35"/>
      <c r="F118" s="35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8"/>
      <c r="X118" s="368"/>
      <c r="Y118" s="368"/>
      <c r="Z118" s="368"/>
      <c r="AA118" s="368"/>
      <c r="AB118" s="368"/>
      <c r="AC118" s="368"/>
      <c r="AD118" s="368"/>
      <c r="AE118" s="368"/>
      <c r="AF118" s="368"/>
      <c r="AG118" s="368"/>
      <c r="AH118" s="368"/>
      <c r="AI118" s="368"/>
      <c r="AJ118" s="368"/>
      <c r="AK118" s="368"/>
      <c r="AL118" s="368"/>
      <c r="AM118" s="368"/>
      <c r="AN118" s="368"/>
      <c r="AO118" s="368"/>
      <c r="AP118" s="368"/>
      <c r="AQ118" s="368"/>
      <c r="AR118" s="368"/>
      <c r="AS118" s="368"/>
      <c r="AT118" s="368"/>
      <c r="AU118" s="368"/>
      <c r="AV118" s="368"/>
    </row>
    <row r="119" spans="1:48" s="395" customFormat="1" ht="15.75">
      <c r="A119" s="368"/>
      <c r="B119" s="35"/>
      <c r="C119" s="35"/>
      <c r="D119" s="35"/>
      <c r="E119" s="35"/>
      <c r="F119" s="35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  <c r="X119" s="368"/>
      <c r="Y119" s="368"/>
      <c r="Z119" s="368"/>
      <c r="AA119" s="368"/>
      <c r="AB119" s="368"/>
      <c r="AC119" s="368"/>
      <c r="AD119" s="368"/>
      <c r="AE119" s="368"/>
      <c r="AF119" s="368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</row>
    <row r="120" spans="1:48" s="395" customFormat="1" ht="15.75">
      <c r="A120" s="368"/>
      <c r="B120" s="35"/>
      <c r="C120" s="35"/>
      <c r="D120" s="35"/>
      <c r="E120" s="35"/>
      <c r="F120" s="35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68"/>
      <c r="W120" s="368"/>
      <c r="X120" s="368"/>
      <c r="Y120" s="368"/>
      <c r="Z120" s="368"/>
      <c r="AA120" s="368"/>
      <c r="AB120" s="368"/>
      <c r="AC120" s="368"/>
      <c r="AD120" s="368"/>
      <c r="AE120" s="368"/>
      <c r="AF120" s="368"/>
      <c r="AG120" s="368"/>
      <c r="AH120" s="368"/>
      <c r="AI120" s="368"/>
      <c r="AJ120" s="368"/>
      <c r="AK120" s="368"/>
      <c r="AL120" s="368"/>
      <c r="AM120" s="368"/>
      <c r="AN120" s="368"/>
      <c r="AO120" s="368"/>
      <c r="AP120" s="368"/>
      <c r="AQ120" s="368"/>
      <c r="AR120" s="368"/>
      <c r="AS120" s="368"/>
      <c r="AT120" s="368"/>
      <c r="AU120" s="368"/>
      <c r="AV120" s="368"/>
    </row>
    <row r="121" spans="1:48" s="395" customFormat="1" ht="15.75">
      <c r="A121" s="368"/>
      <c r="B121" s="35"/>
      <c r="C121" s="35"/>
      <c r="D121" s="35"/>
      <c r="E121" s="35"/>
      <c r="F121" s="35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8"/>
      <c r="AF121" s="368"/>
      <c r="AG121" s="368"/>
      <c r="AH121" s="368"/>
      <c r="AI121" s="368"/>
      <c r="AJ121" s="368"/>
      <c r="AK121" s="368"/>
      <c r="AL121" s="368"/>
      <c r="AM121" s="368"/>
      <c r="AN121" s="368"/>
      <c r="AO121" s="368"/>
      <c r="AP121" s="368"/>
      <c r="AQ121" s="368"/>
      <c r="AR121" s="368"/>
      <c r="AS121" s="368"/>
      <c r="AT121" s="368"/>
      <c r="AU121" s="368"/>
      <c r="AV121" s="368"/>
    </row>
    <row r="122" spans="1:48" s="395" customFormat="1" ht="15.75">
      <c r="A122" s="368"/>
      <c r="B122" s="35"/>
      <c r="C122" s="35"/>
      <c r="D122" s="35"/>
      <c r="E122" s="35"/>
      <c r="F122" s="35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Z122" s="368"/>
      <c r="AA122" s="368"/>
      <c r="AB122" s="368"/>
      <c r="AC122" s="368"/>
      <c r="AD122" s="368"/>
      <c r="AE122" s="368"/>
      <c r="AF122" s="368"/>
      <c r="AG122" s="368"/>
      <c r="AH122" s="368"/>
      <c r="AI122" s="368"/>
      <c r="AJ122" s="368"/>
      <c r="AK122" s="368"/>
      <c r="AL122" s="368"/>
      <c r="AM122" s="368"/>
      <c r="AN122" s="368"/>
      <c r="AO122" s="368"/>
      <c r="AP122" s="368"/>
      <c r="AQ122" s="368"/>
      <c r="AR122" s="368"/>
      <c r="AS122" s="368"/>
      <c r="AT122" s="368"/>
      <c r="AU122" s="368"/>
      <c r="AV122" s="368"/>
    </row>
    <row r="123" spans="1:48" s="395" customFormat="1" ht="15.75">
      <c r="A123" s="368"/>
      <c r="B123" s="35"/>
      <c r="C123" s="35"/>
      <c r="D123" s="35"/>
      <c r="E123" s="35"/>
      <c r="F123" s="35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68"/>
      <c r="W123" s="368"/>
      <c r="X123" s="368"/>
      <c r="Y123" s="368"/>
      <c r="Z123" s="368"/>
      <c r="AA123" s="368"/>
      <c r="AB123" s="368"/>
      <c r="AC123" s="368"/>
      <c r="AD123" s="368"/>
      <c r="AE123" s="368"/>
      <c r="AF123" s="368"/>
      <c r="AG123" s="368"/>
      <c r="AH123" s="368"/>
      <c r="AI123" s="368"/>
      <c r="AJ123" s="368"/>
      <c r="AK123" s="368"/>
      <c r="AL123" s="368"/>
      <c r="AM123" s="368"/>
      <c r="AN123" s="368"/>
      <c r="AO123" s="368"/>
      <c r="AP123" s="368"/>
      <c r="AQ123" s="368"/>
      <c r="AR123" s="368"/>
      <c r="AS123" s="368"/>
      <c r="AT123" s="368"/>
      <c r="AU123" s="368"/>
      <c r="AV123" s="368"/>
    </row>
    <row r="124" spans="1:48" s="395" customFormat="1" ht="15.75">
      <c r="A124" s="368"/>
      <c r="B124" s="35"/>
      <c r="C124" s="35"/>
      <c r="D124" s="35"/>
      <c r="E124" s="35"/>
      <c r="F124" s="35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368"/>
      <c r="AS124" s="368"/>
      <c r="AT124" s="368"/>
      <c r="AU124" s="368"/>
      <c r="AV124" s="368"/>
    </row>
    <row r="125" spans="1:48" s="395" customFormat="1" ht="15.75">
      <c r="A125" s="368"/>
      <c r="B125" s="35"/>
      <c r="C125" s="35"/>
      <c r="D125" s="35"/>
      <c r="E125" s="35"/>
      <c r="F125" s="35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  <c r="U125" s="368"/>
      <c r="V125" s="368"/>
      <c r="W125" s="368"/>
      <c r="X125" s="368"/>
      <c r="Y125" s="368"/>
      <c r="Z125" s="368"/>
      <c r="AA125" s="368"/>
      <c r="AB125" s="368"/>
      <c r="AC125" s="368"/>
      <c r="AD125" s="368"/>
      <c r="AE125" s="368"/>
      <c r="AF125" s="368"/>
      <c r="AG125" s="368"/>
      <c r="AH125" s="368"/>
      <c r="AI125" s="368"/>
      <c r="AJ125" s="368"/>
      <c r="AK125" s="368"/>
      <c r="AL125" s="368"/>
      <c r="AM125" s="368"/>
      <c r="AN125" s="368"/>
      <c r="AO125" s="368"/>
      <c r="AP125" s="368"/>
      <c r="AQ125" s="368"/>
      <c r="AR125" s="368"/>
      <c r="AS125" s="368"/>
      <c r="AT125" s="368"/>
      <c r="AU125" s="368"/>
      <c r="AV125" s="368"/>
    </row>
    <row r="126" spans="1:48" s="395" customFormat="1" ht="15.75">
      <c r="A126" s="368"/>
      <c r="B126" s="35"/>
      <c r="C126" s="35"/>
      <c r="D126" s="35"/>
      <c r="E126" s="35"/>
      <c r="F126" s="35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8"/>
      <c r="AM126" s="368"/>
      <c r="AN126" s="368"/>
      <c r="AO126" s="368"/>
      <c r="AP126" s="368"/>
      <c r="AQ126" s="368"/>
      <c r="AR126" s="368"/>
      <c r="AS126" s="368"/>
      <c r="AT126" s="368"/>
      <c r="AU126" s="368"/>
      <c r="AV126" s="368"/>
    </row>
    <row r="127" spans="1:48" s="395" customFormat="1" ht="15.75">
      <c r="A127" s="368"/>
      <c r="B127" s="35"/>
      <c r="C127" s="35"/>
      <c r="D127" s="35"/>
      <c r="E127" s="35"/>
      <c r="F127" s="35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  <c r="X127" s="368"/>
      <c r="Y127" s="368"/>
      <c r="Z127" s="368"/>
      <c r="AA127" s="368"/>
      <c r="AB127" s="368"/>
      <c r="AC127" s="368"/>
      <c r="AD127" s="368"/>
      <c r="AE127" s="368"/>
      <c r="AF127" s="368"/>
      <c r="AG127" s="368"/>
      <c r="AH127" s="368"/>
      <c r="AI127" s="368"/>
      <c r="AJ127" s="368"/>
      <c r="AK127" s="368"/>
      <c r="AL127" s="368"/>
      <c r="AM127" s="368"/>
      <c r="AN127" s="368"/>
      <c r="AO127" s="368"/>
      <c r="AP127" s="368"/>
      <c r="AQ127" s="368"/>
      <c r="AR127" s="368"/>
      <c r="AS127" s="368"/>
      <c r="AT127" s="368"/>
      <c r="AU127" s="368"/>
      <c r="AV127" s="368"/>
    </row>
    <row r="128" spans="1:48" s="395" customFormat="1" ht="15.75">
      <c r="A128" s="368"/>
      <c r="B128" s="35"/>
      <c r="C128" s="35"/>
      <c r="D128" s="35"/>
      <c r="E128" s="35"/>
      <c r="F128" s="35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  <c r="U128" s="368"/>
      <c r="V128" s="368"/>
      <c r="W128" s="368"/>
      <c r="X128" s="368"/>
      <c r="Y128" s="368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8"/>
      <c r="AK128" s="368"/>
      <c r="AL128" s="368"/>
      <c r="AM128" s="368"/>
      <c r="AN128" s="368"/>
      <c r="AO128" s="368"/>
      <c r="AP128" s="368"/>
      <c r="AQ128" s="368"/>
      <c r="AR128" s="368"/>
      <c r="AS128" s="368"/>
      <c r="AT128" s="368"/>
      <c r="AU128" s="368"/>
      <c r="AV128" s="368"/>
    </row>
    <row r="129" spans="1:48" s="395" customFormat="1" ht="15.75">
      <c r="A129" s="368"/>
      <c r="B129" s="35"/>
      <c r="C129" s="35"/>
      <c r="D129" s="35"/>
      <c r="E129" s="35"/>
      <c r="F129" s="35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368"/>
      <c r="U129" s="368"/>
      <c r="V129" s="368"/>
      <c r="W129" s="368"/>
      <c r="X129" s="368"/>
      <c r="Y129" s="368"/>
      <c r="Z129" s="368"/>
      <c r="AA129" s="368"/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368"/>
      <c r="AL129" s="368"/>
      <c r="AM129" s="368"/>
      <c r="AN129" s="368"/>
      <c r="AO129" s="368"/>
      <c r="AP129" s="368"/>
      <c r="AQ129" s="368"/>
      <c r="AR129" s="368"/>
      <c r="AS129" s="368"/>
      <c r="AT129" s="368"/>
      <c r="AU129" s="368"/>
      <c r="AV129" s="368"/>
    </row>
    <row r="130" spans="1:48" s="395" customFormat="1" ht="15.75">
      <c r="A130" s="368"/>
      <c r="B130" s="35"/>
      <c r="C130" s="35"/>
      <c r="D130" s="35"/>
      <c r="E130" s="35"/>
      <c r="F130" s="35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368"/>
      <c r="U130" s="368"/>
      <c r="V130" s="368"/>
      <c r="W130" s="368"/>
      <c r="X130" s="368"/>
      <c r="Y130" s="368"/>
      <c r="Z130" s="368"/>
      <c r="AA130" s="368"/>
      <c r="AB130" s="368"/>
      <c r="AC130" s="368"/>
      <c r="AD130" s="368"/>
      <c r="AE130" s="368"/>
      <c r="AF130" s="368"/>
      <c r="AG130" s="368"/>
      <c r="AH130" s="368"/>
      <c r="AI130" s="368"/>
      <c r="AJ130" s="368"/>
      <c r="AK130" s="368"/>
      <c r="AL130" s="368"/>
      <c r="AM130" s="368"/>
      <c r="AN130" s="368"/>
      <c r="AO130" s="368"/>
      <c r="AP130" s="368"/>
      <c r="AQ130" s="368"/>
      <c r="AR130" s="368"/>
      <c r="AS130" s="368"/>
      <c r="AT130" s="368"/>
      <c r="AU130" s="368"/>
      <c r="AV130" s="368"/>
    </row>
    <row r="131" spans="1:48" s="395" customFormat="1" ht="15.75">
      <c r="A131" s="368"/>
      <c r="B131" s="35"/>
      <c r="C131" s="35"/>
      <c r="D131" s="35"/>
      <c r="E131" s="35"/>
      <c r="F131" s="35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68"/>
      <c r="W131" s="368"/>
      <c r="X131" s="368"/>
      <c r="Y131" s="368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8"/>
      <c r="AM131" s="368"/>
      <c r="AN131" s="368"/>
      <c r="AO131" s="368"/>
      <c r="AP131" s="368"/>
      <c r="AQ131" s="368"/>
      <c r="AR131" s="368"/>
      <c r="AS131" s="368"/>
      <c r="AT131" s="368"/>
      <c r="AU131" s="368"/>
      <c r="AV131" s="368"/>
    </row>
    <row r="132" spans="1:48" s="395" customFormat="1" ht="15.75">
      <c r="A132" s="368"/>
      <c r="B132" s="35"/>
      <c r="C132" s="35"/>
      <c r="D132" s="35"/>
      <c r="E132" s="35"/>
      <c r="F132" s="35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  <c r="U132" s="368"/>
      <c r="V132" s="368"/>
      <c r="W132" s="368"/>
      <c r="X132" s="368"/>
      <c r="Y132" s="368"/>
      <c r="Z132" s="368"/>
      <c r="AA132" s="368"/>
      <c r="AB132" s="368"/>
      <c r="AC132" s="368"/>
      <c r="AD132" s="368"/>
      <c r="AE132" s="368"/>
      <c r="AF132" s="368"/>
      <c r="AG132" s="368"/>
      <c r="AH132" s="368"/>
      <c r="AI132" s="368"/>
      <c r="AJ132" s="368"/>
      <c r="AK132" s="368"/>
      <c r="AL132" s="368"/>
      <c r="AM132" s="368"/>
      <c r="AN132" s="368"/>
      <c r="AO132" s="368"/>
      <c r="AP132" s="368"/>
      <c r="AQ132" s="368"/>
      <c r="AR132" s="368"/>
      <c r="AS132" s="368"/>
      <c r="AT132" s="368"/>
      <c r="AU132" s="368"/>
      <c r="AV132" s="368"/>
    </row>
    <row r="133" spans="1:48" s="395" customFormat="1" ht="15.75">
      <c r="A133" s="368"/>
      <c r="B133" s="35"/>
      <c r="C133" s="35"/>
      <c r="D133" s="35"/>
      <c r="E133" s="35"/>
      <c r="F133" s="35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</row>
    <row r="134" spans="1:48" s="395" customFormat="1" ht="15.75">
      <c r="A134" s="368"/>
      <c r="B134" s="35"/>
      <c r="C134" s="35"/>
      <c r="D134" s="35"/>
      <c r="E134" s="35"/>
      <c r="F134" s="35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</row>
    <row r="135" spans="1:48" s="395" customFormat="1" ht="15.75">
      <c r="A135" s="368"/>
      <c r="B135" s="35"/>
      <c r="C135" s="35"/>
      <c r="D135" s="35"/>
      <c r="E135" s="35"/>
      <c r="F135" s="35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</row>
    <row r="136" spans="1:48" s="395" customFormat="1" ht="15.75">
      <c r="A136" s="368"/>
      <c r="B136" s="35"/>
      <c r="C136" s="35"/>
      <c r="D136" s="35"/>
      <c r="E136" s="35"/>
      <c r="F136" s="35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68"/>
      <c r="W136" s="368"/>
      <c r="X136" s="368"/>
      <c r="Y136" s="368"/>
      <c r="Z136" s="368"/>
      <c r="AA136" s="368"/>
      <c r="AB136" s="368"/>
      <c r="AC136" s="368"/>
      <c r="AD136" s="368"/>
      <c r="AE136" s="368"/>
      <c r="AF136" s="368"/>
      <c r="AG136" s="368"/>
      <c r="AH136" s="368"/>
      <c r="AI136" s="368"/>
      <c r="AJ136" s="368"/>
      <c r="AK136" s="368"/>
      <c r="AL136" s="368"/>
      <c r="AM136" s="368"/>
      <c r="AN136" s="368"/>
      <c r="AO136" s="368"/>
      <c r="AP136" s="368"/>
      <c r="AQ136" s="368"/>
      <c r="AR136" s="368"/>
      <c r="AS136" s="368"/>
      <c r="AT136" s="368"/>
      <c r="AU136" s="368"/>
      <c r="AV136" s="368"/>
    </row>
    <row r="137" spans="1:48" s="395" customFormat="1" ht="15.75">
      <c r="A137" s="368"/>
      <c r="B137" s="35"/>
      <c r="C137" s="35"/>
      <c r="D137" s="35"/>
      <c r="E137" s="35"/>
      <c r="F137" s="35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  <c r="U137" s="368"/>
      <c r="V137" s="368"/>
      <c r="W137" s="368"/>
      <c r="X137" s="368"/>
      <c r="Y137" s="368"/>
      <c r="Z137" s="368"/>
      <c r="AA137" s="368"/>
      <c r="AB137" s="368"/>
      <c r="AC137" s="368"/>
      <c r="AD137" s="368"/>
      <c r="AE137" s="368"/>
      <c r="AF137" s="368"/>
      <c r="AG137" s="368"/>
      <c r="AH137" s="368"/>
      <c r="AI137" s="368"/>
      <c r="AJ137" s="368"/>
      <c r="AK137" s="368"/>
      <c r="AL137" s="368"/>
      <c r="AM137" s="368"/>
      <c r="AN137" s="368"/>
      <c r="AO137" s="368"/>
      <c r="AP137" s="368"/>
      <c r="AQ137" s="368"/>
      <c r="AR137" s="368"/>
      <c r="AS137" s="368"/>
      <c r="AT137" s="368"/>
      <c r="AU137" s="368"/>
      <c r="AV137" s="368"/>
    </row>
    <row r="138" spans="1:48" s="395" customFormat="1" ht="15.75">
      <c r="A138" s="368"/>
      <c r="B138" s="35"/>
      <c r="C138" s="35"/>
      <c r="D138" s="35"/>
      <c r="E138" s="35"/>
      <c r="F138" s="35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68"/>
      <c r="W138" s="368"/>
      <c r="X138" s="368"/>
      <c r="Y138" s="368"/>
      <c r="Z138" s="368"/>
      <c r="AA138" s="368"/>
      <c r="AB138" s="368"/>
      <c r="AC138" s="368"/>
      <c r="AD138" s="368"/>
      <c r="AE138" s="368"/>
      <c r="AF138" s="368"/>
      <c r="AG138" s="368"/>
      <c r="AH138" s="368"/>
      <c r="AI138" s="368"/>
      <c r="AJ138" s="368"/>
      <c r="AK138" s="368"/>
      <c r="AL138" s="368"/>
      <c r="AM138" s="368"/>
      <c r="AN138" s="368"/>
      <c r="AO138" s="368"/>
      <c r="AP138" s="368"/>
      <c r="AQ138" s="368"/>
      <c r="AR138" s="368"/>
      <c r="AS138" s="368"/>
      <c r="AT138" s="368"/>
      <c r="AU138" s="368"/>
      <c r="AV138" s="368"/>
    </row>
    <row r="139" spans="1:48" s="395" customFormat="1" ht="15.75">
      <c r="A139" s="368"/>
      <c r="B139" s="35"/>
      <c r="C139" s="35"/>
      <c r="D139" s="35"/>
      <c r="E139" s="35"/>
      <c r="F139" s="35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  <c r="AP139" s="368"/>
      <c r="AQ139" s="368"/>
      <c r="AR139" s="368"/>
      <c r="AS139" s="368"/>
      <c r="AT139" s="368"/>
      <c r="AU139" s="368"/>
      <c r="AV139" s="368"/>
    </row>
    <row r="140" spans="1:48" s="395" customFormat="1" ht="15.75">
      <c r="A140" s="368"/>
      <c r="B140" s="35"/>
      <c r="C140" s="35"/>
      <c r="D140" s="35"/>
      <c r="E140" s="35"/>
      <c r="F140" s="35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</row>
    <row r="141" spans="1:48" s="395" customFormat="1" ht="15.75">
      <c r="A141" s="368"/>
      <c r="B141" s="35"/>
      <c r="C141" s="35"/>
      <c r="D141" s="35"/>
      <c r="E141" s="35"/>
      <c r="F141" s="35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68"/>
      <c r="W141" s="368"/>
      <c r="X141" s="368"/>
      <c r="Y141" s="368"/>
      <c r="Z141" s="368"/>
      <c r="AA141" s="368"/>
      <c r="AB141" s="368"/>
      <c r="AC141" s="368"/>
      <c r="AD141" s="368"/>
      <c r="AE141" s="368"/>
      <c r="AF141" s="368"/>
      <c r="AG141" s="368"/>
      <c r="AH141" s="368"/>
      <c r="AI141" s="368"/>
      <c r="AJ141" s="368"/>
      <c r="AK141" s="368"/>
      <c r="AL141" s="368"/>
      <c r="AM141" s="368"/>
      <c r="AN141" s="368"/>
      <c r="AO141" s="368"/>
      <c r="AP141" s="368"/>
      <c r="AQ141" s="368"/>
      <c r="AR141" s="368"/>
      <c r="AS141" s="368"/>
      <c r="AT141" s="368"/>
      <c r="AU141" s="368"/>
      <c r="AV141" s="368"/>
    </row>
    <row r="142" spans="1:48" s="395" customFormat="1" ht="15.75">
      <c r="A142" s="368"/>
      <c r="B142" s="35"/>
      <c r="C142" s="35"/>
      <c r="D142" s="35"/>
      <c r="E142" s="35"/>
      <c r="F142" s="35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  <c r="U142" s="368"/>
      <c r="V142" s="368"/>
      <c r="W142" s="368"/>
      <c r="X142" s="368"/>
      <c r="Y142" s="368"/>
      <c r="Z142" s="368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368"/>
      <c r="AM142" s="368"/>
      <c r="AN142" s="368"/>
      <c r="AO142" s="368"/>
      <c r="AP142" s="368"/>
      <c r="AQ142" s="368"/>
      <c r="AR142" s="368"/>
      <c r="AS142" s="368"/>
      <c r="AT142" s="368"/>
      <c r="AU142" s="368"/>
      <c r="AV142" s="368"/>
    </row>
    <row r="143" spans="1:48" s="395" customFormat="1" ht="15.75">
      <c r="A143" s="368"/>
      <c r="B143" s="35"/>
      <c r="C143" s="35"/>
      <c r="D143" s="35"/>
      <c r="E143" s="35"/>
      <c r="F143" s="35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  <c r="U143" s="368"/>
      <c r="V143" s="368"/>
      <c r="W143" s="368"/>
      <c r="X143" s="368"/>
      <c r="Y143" s="368"/>
      <c r="Z143" s="368"/>
      <c r="AA143" s="368"/>
      <c r="AB143" s="368"/>
      <c r="AC143" s="368"/>
      <c r="AD143" s="368"/>
      <c r="AE143" s="368"/>
      <c r="AF143" s="368"/>
      <c r="AG143" s="368"/>
      <c r="AH143" s="368"/>
      <c r="AI143" s="368"/>
      <c r="AJ143" s="368"/>
      <c r="AK143" s="368"/>
      <c r="AL143" s="368"/>
      <c r="AM143" s="368"/>
      <c r="AN143" s="368"/>
      <c r="AO143" s="368"/>
      <c r="AP143" s="368"/>
      <c r="AQ143" s="368"/>
      <c r="AR143" s="368"/>
      <c r="AS143" s="368"/>
      <c r="AT143" s="368"/>
      <c r="AU143" s="368"/>
      <c r="AV143" s="368"/>
    </row>
    <row r="144" spans="1:48" s="395" customFormat="1" ht="15.75">
      <c r="A144" s="368"/>
      <c r="B144" s="35"/>
      <c r="C144" s="35"/>
      <c r="D144" s="35"/>
      <c r="E144" s="35"/>
      <c r="F144" s="35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68"/>
      <c r="W144" s="368"/>
      <c r="X144" s="368"/>
      <c r="Y144" s="368"/>
      <c r="Z144" s="368"/>
      <c r="AA144" s="368"/>
      <c r="AB144" s="368"/>
      <c r="AC144" s="368"/>
      <c r="AD144" s="368"/>
      <c r="AE144" s="368"/>
      <c r="AF144" s="368"/>
      <c r="AG144" s="368"/>
      <c r="AH144" s="368"/>
      <c r="AI144" s="368"/>
      <c r="AJ144" s="368"/>
      <c r="AK144" s="368"/>
      <c r="AL144" s="368"/>
      <c r="AM144" s="368"/>
      <c r="AN144" s="368"/>
      <c r="AO144" s="368"/>
      <c r="AP144" s="368"/>
      <c r="AQ144" s="368"/>
      <c r="AR144" s="368"/>
      <c r="AS144" s="368"/>
      <c r="AT144" s="368"/>
      <c r="AU144" s="368"/>
      <c r="AV144" s="368"/>
    </row>
    <row r="145" spans="1:48" s="395" customFormat="1" ht="15.75">
      <c r="A145" s="368"/>
      <c r="B145" s="35"/>
      <c r="C145" s="35"/>
      <c r="D145" s="35"/>
      <c r="E145" s="35"/>
      <c r="F145" s="35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8"/>
      <c r="S145" s="368"/>
      <c r="T145" s="368"/>
      <c r="U145" s="368"/>
      <c r="V145" s="368"/>
      <c r="W145" s="368"/>
      <c r="X145" s="368"/>
      <c r="Y145" s="368"/>
      <c r="Z145" s="368"/>
      <c r="AA145" s="368"/>
      <c r="AB145" s="368"/>
      <c r="AC145" s="368"/>
      <c r="AD145" s="368"/>
      <c r="AE145" s="368"/>
      <c r="AF145" s="368"/>
      <c r="AG145" s="368"/>
      <c r="AH145" s="368"/>
      <c r="AI145" s="368"/>
      <c r="AJ145" s="368"/>
      <c r="AK145" s="368"/>
      <c r="AL145" s="368"/>
      <c r="AM145" s="368"/>
      <c r="AN145" s="368"/>
      <c r="AO145" s="368"/>
      <c r="AP145" s="368"/>
      <c r="AQ145" s="368"/>
      <c r="AR145" s="368"/>
      <c r="AS145" s="368"/>
      <c r="AT145" s="368"/>
      <c r="AU145" s="368"/>
      <c r="AV145" s="368"/>
    </row>
    <row r="146" spans="1:48" s="395" customFormat="1" ht="15.75">
      <c r="A146" s="368"/>
      <c r="B146" s="35"/>
      <c r="C146" s="35"/>
      <c r="D146" s="35"/>
      <c r="E146" s="35"/>
      <c r="F146" s="35"/>
      <c r="G146" s="368"/>
      <c r="H146" s="368"/>
      <c r="I146" s="368"/>
      <c r="J146" s="368"/>
      <c r="K146" s="368"/>
      <c r="L146" s="368"/>
      <c r="M146" s="368"/>
      <c r="N146" s="368"/>
      <c r="O146" s="368"/>
      <c r="P146" s="368"/>
      <c r="Q146" s="368"/>
      <c r="R146" s="368"/>
      <c r="S146" s="368"/>
      <c r="T146" s="368"/>
      <c r="U146" s="368"/>
      <c r="V146" s="368"/>
      <c r="W146" s="368"/>
      <c r="X146" s="368"/>
      <c r="Y146" s="368"/>
      <c r="Z146" s="368"/>
      <c r="AA146" s="368"/>
      <c r="AB146" s="368"/>
      <c r="AC146" s="368"/>
      <c r="AD146" s="368"/>
      <c r="AE146" s="368"/>
      <c r="AF146" s="368"/>
      <c r="AG146" s="368"/>
      <c r="AH146" s="368"/>
      <c r="AI146" s="368"/>
      <c r="AJ146" s="368"/>
      <c r="AK146" s="368"/>
      <c r="AL146" s="368"/>
      <c r="AM146" s="368"/>
      <c r="AN146" s="368"/>
      <c r="AO146" s="368"/>
      <c r="AP146" s="368"/>
      <c r="AQ146" s="368"/>
      <c r="AR146" s="368"/>
      <c r="AS146" s="368"/>
      <c r="AT146" s="368"/>
      <c r="AU146" s="368"/>
      <c r="AV146" s="368"/>
    </row>
    <row r="147" spans="1:48" s="395" customFormat="1" ht="15.75">
      <c r="A147" s="368"/>
      <c r="B147" s="35"/>
      <c r="C147" s="35"/>
      <c r="D147" s="35"/>
      <c r="E147" s="35"/>
      <c r="F147" s="35"/>
      <c r="G147" s="368"/>
      <c r="H147" s="368"/>
      <c r="I147" s="368"/>
      <c r="J147" s="368"/>
      <c r="K147" s="368"/>
      <c r="L147" s="368"/>
      <c r="M147" s="368"/>
      <c r="N147" s="368"/>
      <c r="O147" s="368"/>
      <c r="P147" s="368"/>
      <c r="Q147" s="368"/>
      <c r="R147" s="368"/>
      <c r="S147" s="368"/>
      <c r="T147" s="368"/>
      <c r="U147" s="368"/>
      <c r="V147" s="368"/>
      <c r="W147" s="368"/>
      <c r="X147" s="368"/>
      <c r="Y147" s="368"/>
      <c r="Z147" s="368"/>
      <c r="AA147" s="368"/>
      <c r="AB147" s="368"/>
      <c r="AC147" s="368"/>
      <c r="AD147" s="368"/>
      <c r="AE147" s="368"/>
      <c r="AF147" s="368"/>
      <c r="AG147" s="368"/>
      <c r="AH147" s="368"/>
      <c r="AI147" s="368"/>
      <c r="AJ147" s="368"/>
      <c r="AK147" s="368"/>
      <c r="AL147" s="368"/>
      <c r="AM147" s="368"/>
      <c r="AN147" s="368"/>
      <c r="AO147" s="368"/>
      <c r="AP147" s="368"/>
      <c r="AQ147" s="368"/>
      <c r="AR147" s="368"/>
      <c r="AS147" s="368"/>
      <c r="AT147" s="368"/>
      <c r="AU147" s="368"/>
      <c r="AV147" s="368"/>
    </row>
    <row r="148" spans="1:48" s="395" customFormat="1" ht="15.75">
      <c r="A148" s="368"/>
      <c r="B148" s="35"/>
      <c r="C148" s="35"/>
      <c r="D148" s="35"/>
      <c r="E148" s="35"/>
      <c r="F148" s="35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8"/>
      <c r="Y148" s="368"/>
      <c r="Z148" s="368"/>
      <c r="AA148" s="368"/>
      <c r="AB148" s="368"/>
      <c r="AC148" s="368"/>
      <c r="AD148" s="368"/>
      <c r="AE148" s="368"/>
      <c r="AF148" s="368"/>
      <c r="AG148" s="368"/>
      <c r="AH148" s="368"/>
      <c r="AI148" s="368"/>
      <c r="AJ148" s="368"/>
      <c r="AK148" s="368"/>
      <c r="AL148" s="368"/>
      <c r="AM148" s="368"/>
      <c r="AN148" s="368"/>
      <c r="AO148" s="368"/>
      <c r="AP148" s="368"/>
      <c r="AQ148" s="368"/>
      <c r="AR148" s="368"/>
      <c r="AS148" s="368"/>
      <c r="AT148" s="368"/>
      <c r="AU148" s="368"/>
      <c r="AV148" s="368"/>
    </row>
    <row r="149" spans="1:48" s="395" customFormat="1" ht="15.75">
      <c r="A149" s="368"/>
      <c r="B149" s="35"/>
      <c r="C149" s="35"/>
      <c r="D149" s="35"/>
      <c r="E149" s="35"/>
      <c r="F149" s="35"/>
      <c r="G149" s="368"/>
      <c r="H149" s="368"/>
      <c r="I149" s="368"/>
      <c r="J149" s="368"/>
      <c r="K149" s="368"/>
      <c r="L149" s="368"/>
      <c r="M149" s="368"/>
      <c r="N149" s="368"/>
      <c r="O149" s="368"/>
      <c r="P149" s="368"/>
      <c r="Q149" s="368"/>
      <c r="R149" s="368"/>
      <c r="S149" s="368"/>
      <c r="T149" s="368"/>
      <c r="U149" s="368"/>
      <c r="V149" s="368"/>
      <c r="W149" s="368"/>
      <c r="X149" s="368"/>
      <c r="Y149" s="368"/>
      <c r="Z149" s="368"/>
      <c r="AA149" s="368"/>
      <c r="AB149" s="368"/>
      <c r="AC149" s="368"/>
      <c r="AD149" s="368"/>
      <c r="AE149" s="368"/>
      <c r="AF149" s="368"/>
      <c r="AG149" s="368"/>
      <c r="AH149" s="368"/>
      <c r="AI149" s="368"/>
      <c r="AJ149" s="368"/>
      <c r="AK149" s="368"/>
      <c r="AL149" s="368"/>
      <c r="AM149" s="368"/>
      <c r="AN149" s="368"/>
      <c r="AO149" s="368"/>
      <c r="AP149" s="368"/>
      <c r="AQ149" s="368"/>
      <c r="AR149" s="368"/>
      <c r="AS149" s="368"/>
      <c r="AT149" s="368"/>
      <c r="AU149" s="368"/>
      <c r="AV149" s="368"/>
    </row>
    <row r="150" spans="1:48" s="395" customFormat="1" ht="15.75">
      <c r="A150" s="368"/>
      <c r="B150" s="35"/>
      <c r="C150" s="35"/>
      <c r="D150" s="35"/>
      <c r="E150" s="35"/>
      <c r="F150" s="35"/>
      <c r="G150" s="368"/>
      <c r="H150" s="368"/>
      <c r="I150" s="36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8"/>
      <c r="T150" s="368"/>
      <c r="U150" s="368"/>
      <c r="V150" s="368"/>
      <c r="W150" s="368"/>
      <c r="X150" s="368"/>
      <c r="Y150" s="368"/>
      <c r="Z150" s="368"/>
      <c r="AA150" s="368"/>
      <c r="AB150" s="368"/>
      <c r="AC150" s="368"/>
      <c r="AD150" s="368"/>
      <c r="AE150" s="368"/>
      <c r="AF150" s="368"/>
      <c r="AG150" s="368"/>
      <c r="AH150" s="368"/>
      <c r="AI150" s="368"/>
      <c r="AJ150" s="368"/>
      <c r="AK150" s="368"/>
      <c r="AL150" s="368"/>
      <c r="AM150" s="368"/>
      <c r="AN150" s="368"/>
      <c r="AO150" s="368"/>
      <c r="AP150" s="368"/>
      <c r="AQ150" s="368"/>
      <c r="AR150" s="368"/>
      <c r="AS150" s="368"/>
      <c r="AT150" s="368"/>
      <c r="AU150" s="368"/>
      <c r="AV150" s="368"/>
    </row>
    <row r="151" spans="1:48" s="395" customFormat="1" ht="15.75">
      <c r="A151" s="368"/>
      <c r="B151" s="35"/>
      <c r="C151" s="35"/>
      <c r="D151" s="35"/>
      <c r="E151" s="35"/>
      <c r="F151" s="35"/>
      <c r="G151" s="368"/>
      <c r="H151" s="368"/>
      <c r="I151" s="368"/>
      <c r="J151" s="368"/>
      <c r="K151" s="368"/>
      <c r="L151" s="368"/>
      <c r="M151" s="368"/>
      <c r="N151" s="368"/>
      <c r="O151" s="368"/>
      <c r="P151" s="368"/>
      <c r="Q151" s="368"/>
      <c r="R151" s="368"/>
      <c r="S151" s="368"/>
      <c r="T151" s="368"/>
      <c r="U151" s="368"/>
      <c r="V151" s="368"/>
      <c r="W151" s="368"/>
      <c r="X151" s="368"/>
      <c r="Y151" s="368"/>
      <c r="Z151" s="368"/>
      <c r="AA151" s="368"/>
      <c r="AB151" s="368"/>
      <c r="AC151" s="368"/>
      <c r="AD151" s="368"/>
      <c r="AE151" s="368"/>
      <c r="AF151" s="368"/>
      <c r="AG151" s="368"/>
      <c r="AH151" s="368"/>
      <c r="AI151" s="368"/>
      <c r="AJ151" s="368"/>
      <c r="AK151" s="368"/>
      <c r="AL151" s="368"/>
      <c r="AM151" s="368"/>
      <c r="AN151" s="368"/>
      <c r="AO151" s="368"/>
      <c r="AP151" s="368"/>
      <c r="AQ151" s="368"/>
      <c r="AR151" s="368"/>
      <c r="AS151" s="368"/>
      <c r="AT151" s="368"/>
      <c r="AU151" s="368"/>
      <c r="AV151" s="368"/>
    </row>
    <row r="152" spans="1:48" s="395" customFormat="1" ht="15.75">
      <c r="A152" s="368"/>
      <c r="B152" s="35"/>
      <c r="C152" s="35"/>
      <c r="D152" s="35"/>
      <c r="E152" s="35"/>
      <c r="F152" s="35"/>
      <c r="G152" s="368"/>
      <c r="H152" s="368"/>
      <c r="I152" s="368"/>
      <c r="J152" s="368"/>
      <c r="K152" s="368"/>
      <c r="L152" s="368"/>
      <c r="M152" s="368"/>
      <c r="N152" s="368"/>
      <c r="O152" s="368"/>
      <c r="P152" s="368"/>
      <c r="Q152" s="368"/>
      <c r="R152" s="368"/>
      <c r="S152" s="368"/>
      <c r="T152" s="368"/>
      <c r="U152" s="368"/>
      <c r="V152" s="368"/>
      <c r="W152" s="368"/>
      <c r="X152" s="368"/>
      <c r="Y152" s="368"/>
      <c r="Z152" s="368"/>
      <c r="AA152" s="368"/>
      <c r="AB152" s="368"/>
      <c r="AC152" s="368"/>
      <c r="AD152" s="368"/>
      <c r="AE152" s="368"/>
      <c r="AF152" s="368"/>
      <c r="AG152" s="368"/>
      <c r="AH152" s="368"/>
      <c r="AI152" s="368"/>
      <c r="AJ152" s="368"/>
      <c r="AK152" s="368"/>
      <c r="AL152" s="368"/>
      <c r="AM152" s="368"/>
      <c r="AN152" s="368"/>
      <c r="AO152" s="368"/>
      <c r="AP152" s="368"/>
      <c r="AQ152" s="368"/>
      <c r="AR152" s="368"/>
      <c r="AS152" s="368"/>
      <c r="AT152" s="368"/>
      <c r="AU152" s="368"/>
      <c r="AV152" s="368"/>
    </row>
    <row r="153" spans="1:48" s="395" customFormat="1" ht="15.75">
      <c r="A153" s="368"/>
      <c r="B153" s="35"/>
      <c r="C153" s="35"/>
      <c r="D153" s="35"/>
      <c r="E153" s="35"/>
      <c r="F153" s="35"/>
      <c r="G153" s="368"/>
      <c r="H153" s="368"/>
      <c r="I153" s="368"/>
      <c r="J153" s="368"/>
      <c r="K153" s="368"/>
      <c r="L153" s="368"/>
      <c r="M153" s="368"/>
      <c r="N153" s="368"/>
      <c r="O153" s="368"/>
      <c r="P153" s="368"/>
      <c r="Q153" s="368"/>
      <c r="R153" s="368"/>
      <c r="S153" s="368"/>
      <c r="T153" s="368"/>
      <c r="U153" s="368"/>
      <c r="V153" s="368"/>
      <c r="W153" s="368"/>
      <c r="X153" s="368"/>
      <c r="Y153" s="368"/>
      <c r="Z153" s="368"/>
      <c r="AA153" s="368"/>
      <c r="AB153" s="368"/>
      <c r="AC153" s="368"/>
      <c r="AD153" s="368"/>
      <c r="AE153" s="368"/>
      <c r="AF153" s="368"/>
      <c r="AG153" s="368"/>
      <c r="AH153" s="368"/>
      <c r="AI153" s="368"/>
      <c r="AJ153" s="368"/>
      <c r="AK153" s="368"/>
      <c r="AL153" s="368"/>
      <c r="AM153" s="368"/>
      <c r="AN153" s="368"/>
      <c r="AO153" s="368"/>
      <c r="AP153" s="368"/>
      <c r="AQ153" s="368"/>
      <c r="AR153" s="368"/>
      <c r="AS153" s="368"/>
      <c r="AT153" s="368"/>
      <c r="AU153" s="368"/>
      <c r="AV153" s="368"/>
    </row>
    <row r="154" spans="1:48" s="395" customFormat="1" ht="15.75">
      <c r="A154" s="368"/>
      <c r="B154" s="35"/>
      <c r="C154" s="35"/>
      <c r="D154" s="35"/>
      <c r="E154" s="35"/>
      <c r="F154" s="35"/>
      <c r="G154" s="368"/>
      <c r="H154" s="368"/>
      <c r="I154" s="368"/>
      <c r="J154" s="368"/>
      <c r="K154" s="368"/>
      <c r="L154" s="368"/>
      <c r="M154" s="368"/>
      <c r="N154" s="368"/>
      <c r="O154" s="368"/>
      <c r="P154" s="368"/>
      <c r="Q154" s="368"/>
      <c r="R154" s="368"/>
      <c r="S154" s="368"/>
      <c r="T154" s="368"/>
      <c r="U154" s="368"/>
      <c r="V154" s="368"/>
      <c r="W154" s="368"/>
      <c r="X154" s="368"/>
      <c r="Y154" s="368"/>
      <c r="Z154" s="368"/>
      <c r="AA154" s="368"/>
      <c r="AB154" s="368"/>
      <c r="AC154" s="368"/>
      <c r="AD154" s="368"/>
      <c r="AE154" s="368"/>
      <c r="AF154" s="368"/>
      <c r="AG154" s="368"/>
      <c r="AH154" s="368"/>
      <c r="AI154" s="368"/>
      <c r="AJ154" s="368"/>
      <c r="AK154" s="368"/>
      <c r="AL154" s="368"/>
      <c r="AM154" s="368"/>
      <c r="AN154" s="368"/>
      <c r="AO154" s="368"/>
      <c r="AP154" s="368"/>
      <c r="AQ154" s="368"/>
      <c r="AR154" s="368"/>
      <c r="AS154" s="368"/>
      <c r="AT154" s="368"/>
      <c r="AU154" s="368"/>
      <c r="AV154" s="368"/>
    </row>
    <row r="155" spans="1:48" s="395" customFormat="1" ht="15.75">
      <c r="A155" s="368"/>
      <c r="B155" s="35"/>
      <c r="C155" s="35"/>
      <c r="D155" s="35"/>
      <c r="E155" s="35"/>
      <c r="F155" s="35"/>
      <c r="G155" s="368"/>
      <c r="H155" s="368"/>
      <c r="I155" s="368"/>
      <c r="J155" s="368"/>
      <c r="K155" s="368"/>
      <c r="L155" s="368"/>
      <c r="M155" s="368"/>
      <c r="N155" s="368"/>
      <c r="O155" s="368"/>
      <c r="P155" s="368"/>
      <c r="Q155" s="368"/>
      <c r="R155" s="368"/>
      <c r="S155" s="368"/>
      <c r="T155" s="368"/>
      <c r="U155" s="368"/>
      <c r="V155" s="368"/>
      <c r="W155" s="368"/>
      <c r="X155" s="368"/>
      <c r="Y155" s="368"/>
      <c r="Z155" s="368"/>
      <c r="AA155" s="368"/>
      <c r="AB155" s="368"/>
      <c r="AC155" s="368"/>
      <c r="AD155" s="368"/>
      <c r="AE155" s="368"/>
      <c r="AF155" s="368"/>
      <c r="AG155" s="368"/>
      <c r="AH155" s="368"/>
      <c r="AI155" s="368"/>
      <c r="AJ155" s="368"/>
      <c r="AK155" s="368"/>
      <c r="AL155" s="368"/>
      <c r="AM155" s="368"/>
      <c r="AN155" s="368"/>
      <c r="AO155" s="368"/>
      <c r="AP155" s="368"/>
      <c r="AQ155" s="368"/>
      <c r="AR155" s="368"/>
      <c r="AS155" s="368"/>
      <c r="AT155" s="368"/>
      <c r="AU155" s="368"/>
      <c r="AV155" s="368"/>
    </row>
    <row r="156" spans="1:48" s="395" customFormat="1" ht="15.75">
      <c r="A156" s="368"/>
      <c r="B156" s="35"/>
      <c r="C156" s="35"/>
      <c r="D156" s="35"/>
      <c r="E156" s="35"/>
      <c r="F156" s="35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8"/>
      <c r="S156" s="368"/>
      <c r="T156" s="368"/>
      <c r="U156" s="368"/>
      <c r="V156" s="368"/>
      <c r="W156" s="368"/>
      <c r="X156" s="368"/>
      <c r="Y156" s="368"/>
      <c r="Z156" s="368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368"/>
      <c r="AM156" s="368"/>
      <c r="AN156" s="368"/>
      <c r="AO156" s="368"/>
      <c r="AP156" s="368"/>
      <c r="AQ156" s="368"/>
      <c r="AR156" s="368"/>
      <c r="AS156" s="368"/>
      <c r="AT156" s="368"/>
      <c r="AU156" s="368"/>
      <c r="AV156" s="368"/>
    </row>
    <row r="157" spans="1:48" s="395" customFormat="1" ht="15.75">
      <c r="A157" s="368"/>
      <c r="B157" s="35"/>
      <c r="C157" s="35"/>
      <c r="D157" s="35"/>
      <c r="E157" s="35"/>
      <c r="F157" s="35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8"/>
      <c r="S157" s="368"/>
      <c r="T157" s="368"/>
      <c r="U157" s="368"/>
      <c r="V157" s="368"/>
      <c r="W157" s="368"/>
      <c r="X157" s="368"/>
      <c r="Y157" s="368"/>
      <c r="Z157" s="368"/>
      <c r="AA157" s="368"/>
      <c r="AB157" s="368"/>
      <c r="AC157" s="368"/>
      <c r="AD157" s="368"/>
      <c r="AE157" s="368"/>
      <c r="AF157" s="368"/>
      <c r="AG157" s="368"/>
      <c r="AH157" s="368"/>
      <c r="AI157" s="368"/>
      <c r="AJ157" s="368"/>
      <c r="AK157" s="368"/>
      <c r="AL157" s="368"/>
      <c r="AM157" s="368"/>
      <c r="AN157" s="368"/>
      <c r="AO157" s="368"/>
      <c r="AP157" s="368"/>
      <c r="AQ157" s="368"/>
      <c r="AR157" s="368"/>
      <c r="AS157" s="368"/>
      <c r="AT157" s="368"/>
      <c r="AU157" s="368"/>
      <c r="AV157" s="368"/>
    </row>
    <row r="158" spans="1:48" s="395" customFormat="1" ht="15.75">
      <c r="A158" s="368"/>
      <c r="B158" s="35"/>
      <c r="C158" s="35"/>
      <c r="D158" s="35"/>
      <c r="E158" s="35"/>
      <c r="F158" s="35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8"/>
      <c r="AS158" s="368"/>
      <c r="AT158" s="368"/>
      <c r="AU158" s="368"/>
      <c r="AV158" s="368"/>
    </row>
    <row r="159" spans="1:48" s="395" customFormat="1" ht="15.75">
      <c r="A159" s="368"/>
      <c r="B159" s="35"/>
      <c r="C159" s="35"/>
      <c r="D159" s="35"/>
      <c r="E159" s="35"/>
      <c r="F159" s="35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</row>
    <row r="160" spans="1:48" s="395" customFormat="1" ht="15.75">
      <c r="A160" s="368"/>
      <c r="B160" s="35"/>
      <c r="C160" s="35"/>
      <c r="D160" s="35"/>
      <c r="E160" s="35"/>
      <c r="F160" s="35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</row>
    <row r="161" spans="1:48" s="395" customFormat="1" ht="15.75">
      <c r="A161" s="368"/>
      <c r="B161" s="35"/>
      <c r="C161" s="35"/>
      <c r="D161" s="35"/>
      <c r="E161" s="35"/>
      <c r="F161" s="35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</row>
    <row r="162" spans="1:48" s="395" customFormat="1" ht="15.75">
      <c r="A162" s="368"/>
      <c r="B162" s="35"/>
      <c r="C162" s="35"/>
      <c r="D162" s="35"/>
      <c r="E162" s="35"/>
      <c r="F162" s="35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8"/>
      <c r="T162" s="368"/>
      <c r="U162" s="368"/>
      <c r="V162" s="368"/>
      <c r="W162" s="368"/>
      <c r="X162" s="368"/>
      <c r="Y162" s="368"/>
      <c r="Z162" s="368"/>
      <c r="AA162" s="368"/>
      <c r="AB162" s="368"/>
      <c r="AC162" s="368"/>
      <c r="AD162" s="368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8"/>
      <c r="AO162" s="368"/>
      <c r="AP162" s="368"/>
      <c r="AQ162" s="368"/>
      <c r="AR162" s="368"/>
      <c r="AS162" s="368"/>
      <c r="AT162" s="368"/>
      <c r="AU162" s="368"/>
      <c r="AV162" s="368"/>
    </row>
    <row r="163" spans="1:48" s="395" customFormat="1" ht="15.75">
      <c r="A163" s="368"/>
      <c r="B163" s="35"/>
      <c r="C163" s="35"/>
      <c r="D163" s="35"/>
      <c r="E163" s="35"/>
      <c r="F163" s="35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8"/>
      <c r="S163" s="368"/>
      <c r="T163" s="368"/>
      <c r="U163" s="368"/>
      <c r="V163" s="368"/>
      <c r="W163" s="368"/>
      <c r="X163" s="368"/>
      <c r="Y163" s="368"/>
      <c r="Z163" s="368"/>
      <c r="AA163" s="368"/>
      <c r="AB163" s="368"/>
      <c r="AC163" s="368"/>
      <c r="AD163" s="368"/>
      <c r="AE163" s="368"/>
      <c r="AF163" s="368"/>
      <c r="AG163" s="368"/>
      <c r="AH163" s="368"/>
      <c r="AI163" s="368"/>
      <c r="AJ163" s="368"/>
      <c r="AK163" s="368"/>
      <c r="AL163" s="368"/>
      <c r="AM163" s="368"/>
      <c r="AN163" s="368"/>
      <c r="AO163" s="368"/>
      <c r="AP163" s="368"/>
      <c r="AQ163" s="368"/>
      <c r="AR163" s="368"/>
      <c r="AS163" s="368"/>
      <c r="AT163" s="368"/>
      <c r="AU163" s="368"/>
      <c r="AV163" s="368"/>
    </row>
    <row r="164" spans="1:48" s="395" customFormat="1" ht="15.75">
      <c r="A164" s="368"/>
      <c r="B164" s="35"/>
      <c r="C164" s="35"/>
      <c r="D164" s="35"/>
      <c r="E164" s="35"/>
      <c r="F164" s="35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</row>
    <row r="165" spans="1:48" s="395" customFormat="1" ht="15.75">
      <c r="A165" s="368"/>
      <c r="B165" s="35"/>
      <c r="C165" s="35"/>
      <c r="D165" s="35"/>
      <c r="E165" s="35"/>
      <c r="F165" s="35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8"/>
      <c r="S165" s="368"/>
      <c r="T165" s="368"/>
      <c r="U165" s="368"/>
      <c r="V165" s="368"/>
      <c r="W165" s="368"/>
      <c r="X165" s="368"/>
      <c r="Y165" s="368"/>
      <c r="Z165" s="368"/>
      <c r="AA165" s="368"/>
      <c r="AB165" s="368"/>
      <c r="AC165" s="368"/>
      <c r="AD165" s="368"/>
      <c r="AE165" s="368"/>
      <c r="AF165" s="368"/>
      <c r="AG165" s="368"/>
      <c r="AH165" s="368"/>
      <c r="AI165" s="368"/>
      <c r="AJ165" s="368"/>
      <c r="AK165" s="368"/>
      <c r="AL165" s="368"/>
      <c r="AM165" s="368"/>
      <c r="AN165" s="368"/>
      <c r="AO165" s="368"/>
      <c r="AP165" s="368"/>
      <c r="AQ165" s="368"/>
      <c r="AR165" s="368"/>
      <c r="AS165" s="368"/>
      <c r="AT165" s="368"/>
      <c r="AU165" s="368"/>
      <c r="AV165" s="368"/>
    </row>
    <row r="166" spans="1:48" s="395" customFormat="1" ht="15.75">
      <c r="A166" s="368"/>
      <c r="B166" s="35"/>
      <c r="C166" s="35"/>
      <c r="D166" s="35"/>
      <c r="E166" s="35"/>
      <c r="F166" s="35"/>
      <c r="G166" s="368"/>
      <c r="H166" s="368"/>
      <c r="I166" s="368"/>
      <c r="J166" s="368"/>
      <c r="K166" s="368"/>
      <c r="L166" s="368"/>
      <c r="M166" s="368"/>
      <c r="N166" s="368"/>
      <c r="O166" s="368"/>
      <c r="P166" s="368"/>
      <c r="Q166" s="368"/>
      <c r="R166" s="368"/>
      <c r="S166" s="368"/>
      <c r="T166" s="368"/>
      <c r="U166" s="368"/>
      <c r="V166" s="368"/>
      <c r="W166" s="368"/>
      <c r="X166" s="368"/>
      <c r="Y166" s="368"/>
      <c r="Z166" s="368"/>
      <c r="AA166" s="368"/>
      <c r="AB166" s="368"/>
      <c r="AC166" s="368"/>
      <c r="AD166" s="368"/>
      <c r="AE166" s="368"/>
      <c r="AF166" s="368"/>
      <c r="AG166" s="368"/>
      <c r="AH166" s="368"/>
      <c r="AI166" s="368"/>
      <c r="AJ166" s="368"/>
      <c r="AK166" s="368"/>
      <c r="AL166" s="368"/>
      <c r="AM166" s="368"/>
      <c r="AN166" s="368"/>
      <c r="AO166" s="368"/>
      <c r="AP166" s="368"/>
      <c r="AQ166" s="368"/>
      <c r="AR166" s="368"/>
      <c r="AS166" s="368"/>
      <c r="AT166" s="368"/>
      <c r="AU166" s="368"/>
      <c r="AV166" s="368"/>
    </row>
    <row r="167" spans="1:48" s="395" customFormat="1" ht="15.75">
      <c r="A167" s="368"/>
      <c r="B167" s="35"/>
      <c r="C167" s="35"/>
      <c r="D167" s="35"/>
      <c r="E167" s="35"/>
      <c r="F167" s="35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368"/>
      <c r="R167" s="368"/>
      <c r="S167" s="368"/>
      <c r="T167" s="368"/>
      <c r="U167" s="368"/>
      <c r="V167" s="368"/>
      <c r="W167" s="368"/>
      <c r="X167" s="368"/>
      <c r="Y167" s="368"/>
      <c r="Z167" s="368"/>
      <c r="AA167" s="368"/>
      <c r="AB167" s="368"/>
      <c r="AC167" s="368"/>
      <c r="AD167" s="368"/>
      <c r="AE167" s="368"/>
      <c r="AF167" s="368"/>
      <c r="AG167" s="368"/>
      <c r="AH167" s="368"/>
      <c r="AI167" s="368"/>
      <c r="AJ167" s="368"/>
      <c r="AK167" s="368"/>
      <c r="AL167" s="368"/>
      <c r="AM167" s="368"/>
      <c r="AN167" s="368"/>
      <c r="AO167" s="368"/>
      <c r="AP167" s="368"/>
      <c r="AQ167" s="368"/>
      <c r="AR167" s="368"/>
      <c r="AS167" s="368"/>
      <c r="AT167" s="368"/>
      <c r="AU167" s="368"/>
      <c r="AV167" s="368"/>
    </row>
    <row r="168" spans="1:48" s="395" customFormat="1" ht="15.75">
      <c r="A168" s="368"/>
      <c r="B168" s="35"/>
      <c r="C168" s="35"/>
      <c r="D168" s="35"/>
      <c r="E168" s="35"/>
      <c r="F168" s="35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  <c r="R168" s="368"/>
      <c r="S168" s="368"/>
      <c r="T168" s="368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368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</row>
    <row r="169" spans="1:48" s="395" customFormat="1" ht="15.75">
      <c r="A169" s="368"/>
      <c r="B169" s="35"/>
      <c r="C169" s="35"/>
      <c r="D169" s="35"/>
      <c r="E169" s="35"/>
      <c r="F169" s="35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  <c r="R169" s="368"/>
      <c r="S169" s="368"/>
      <c r="T169" s="368"/>
      <c r="U169" s="368"/>
      <c r="V169" s="368"/>
      <c r="W169" s="368"/>
      <c r="X169" s="368"/>
      <c r="Y169" s="368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368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</row>
    <row r="170" spans="1:48" s="395" customFormat="1" ht="15.75">
      <c r="A170" s="368"/>
      <c r="B170" s="35"/>
      <c r="C170" s="35"/>
      <c r="D170" s="35"/>
      <c r="E170" s="35"/>
      <c r="F170" s="35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8"/>
      <c r="AL170" s="368"/>
      <c r="AM170" s="368"/>
      <c r="AN170" s="368"/>
      <c r="AO170" s="368"/>
      <c r="AP170" s="368"/>
      <c r="AQ170" s="368"/>
      <c r="AR170" s="368"/>
      <c r="AS170" s="368"/>
      <c r="AT170" s="368"/>
      <c r="AU170" s="368"/>
      <c r="AV170" s="368"/>
    </row>
    <row r="171" spans="1:48" s="395" customFormat="1" ht="15.75">
      <c r="A171" s="368"/>
      <c r="B171" s="35"/>
      <c r="C171" s="35"/>
      <c r="D171" s="35"/>
      <c r="E171" s="35"/>
      <c r="F171" s="35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B171" s="368"/>
      <c r="AC171" s="368"/>
      <c r="AD171" s="368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8"/>
      <c r="AP171" s="368"/>
      <c r="AQ171" s="368"/>
      <c r="AR171" s="368"/>
      <c r="AS171" s="368"/>
      <c r="AT171" s="368"/>
      <c r="AU171" s="368"/>
      <c r="AV171" s="368"/>
    </row>
    <row r="172" spans="1:48" s="395" customFormat="1" ht="15.75">
      <c r="A172" s="368"/>
      <c r="B172" s="35"/>
      <c r="C172" s="35"/>
      <c r="D172" s="35"/>
      <c r="E172" s="35"/>
      <c r="F172" s="35"/>
      <c r="G172" s="368"/>
      <c r="H172" s="368"/>
      <c r="I172" s="368"/>
      <c r="J172" s="368"/>
      <c r="K172" s="368"/>
      <c r="L172" s="368"/>
      <c r="M172" s="368"/>
      <c r="N172" s="368"/>
      <c r="O172" s="368"/>
      <c r="P172" s="368"/>
      <c r="Q172" s="368"/>
      <c r="R172" s="368"/>
      <c r="S172" s="368"/>
      <c r="T172" s="368"/>
      <c r="U172" s="368"/>
      <c r="V172" s="368"/>
      <c r="W172" s="368"/>
      <c r="X172" s="368"/>
      <c r="Y172" s="368"/>
      <c r="Z172" s="368"/>
      <c r="AA172" s="368"/>
      <c r="AB172" s="368"/>
      <c r="AC172" s="368"/>
      <c r="AD172" s="368"/>
      <c r="AE172" s="368"/>
      <c r="AF172" s="368"/>
      <c r="AG172" s="368"/>
      <c r="AH172" s="368"/>
      <c r="AI172" s="368"/>
      <c r="AJ172" s="368"/>
      <c r="AK172" s="368"/>
      <c r="AL172" s="368"/>
      <c r="AM172" s="368"/>
      <c r="AN172" s="368"/>
      <c r="AO172" s="368"/>
      <c r="AP172" s="368"/>
      <c r="AQ172" s="368"/>
      <c r="AR172" s="368"/>
      <c r="AS172" s="368"/>
      <c r="AT172" s="368"/>
      <c r="AU172" s="368"/>
      <c r="AV172" s="368"/>
    </row>
    <row r="173" spans="1:48" s="395" customFormat="1" ht="15.75">
      <c r="A173" s="368"/>
      <c r="B173" s="35"/>
      <c r="C173" s="35"/>
      <c r="D173" s="35"/>
      <c r="E173" s="35"/>
      <c r="F173" s="35"/>
      <c r="G173" s="368"/>
      <c r="H173" s="368"/>
      <c r="I173" s="368"/>
      <c r="J173" s="368"/>
      <c r="K173" s="368"/>
      <c r="L173" s="368"/>
      <c r="M173" s="368"/>
      <c r="N173" s="368"/>
      <c r="O173" s="368"/>
      <c r="P173" s="368"/>
      <c r="Q173" s="368"/>
      <c r="R173" s="368"/>
      <c r="S173" s="368"/>
      <c r="T173" s="368"/>
      <c r="U173" s="368"/>
      <c r="V173" s="368"/>
      <c r="W173" s="368"/>
      <c r="X173" s="368"/>
      <c r="Y173" s="368"/>
      <c r="Z173" s="368"/>
      <c r="AA173" s="368"/>
      <c r="AB173" s="368"/>
      <c r="AC173" s="368"/>
      <c r="AD173" s="368"/>
      <c r="AE173" s="368"/>
      <c r="AF173" s="368"/>
      <c r="AG173" s="368"/>
      <c r="AH173" s="368"/>
      <c r="AI173" s="368"/>
      <c r="AJ173" s="368"/>
      <c r="AK173" s="368"/>
      <c r="AL173" s="368"/>
      <c r="AM173" s="368"/>
      <c r="AN173" s="368"/>
      <c r="AO173" s="368"/>
      <c r="AP173" s="368"/>
      <c r="AQ173" s="368"/>
      <c r="AR173" s="368"/>
      <c r="AS173" s="368"/>
      <c r="AT173" s="368"/>
      <c r="AU173" s="368"/>
      <c r="AV173" s="368"/>
    </row>
    <row r="174" spans="1:48" s="395" customFormat="1" ht="15.75">
      <c r="A174" s="368"/>
      <c r="B174" s="35"/>
      <c r="C174" s="35"/>
      <c r="D174" s="35"/>
      <c r="E174" s="35"/>
      <c r="F174" s="35"/>
      <c r="G174" s="368"/>
      <c r="H174" s="368"/>
      <c r="I174" s="368"/>
      <c r="J174" s="368"/>
      <c r="K174" s="368"/>
      <c r="L174" s="368"/>
      <c r="M174" s="368"/>
      <c r="N174" s="368"/>
      <c r="O174" s="368"/>
      <c r="P174" s="368"/>
      <c r="Q174" s="368"/>
      <c r="R174" s="368"/>
      <c r="S174" s="368"/>
      <c r="T174" s="368"/>
      <c r="U174" s="368"/>
      <c r="V174" s="368"/>
      <c r="W174" s="368"/>
      <c r="X174" s="368"/>
      <c r="Y174" s="368"/>
      <c r="Z174" s="368"/>
      <c r="AA174" s="368"/>
      <c r="AB174" s="368"/>
      <c r="AC174" s="368"/>
      <c r="AD174" s="368"/>
      <c r="AE174" s="368"/>
      <c r="AF174" s="368"/>
      <c r="AG174" s="368"/>
      <c r="AH174" s="368"/>
      <c r="AI174" s="368"/>
      <c r="AJ174" s="368"/>
      <c r="AK174" s="368"/>
      <c r="AL174" s="368"/>
      <c r="AM174" s="368"/>
      <c r="AN174" s="368"/>
      <c r="AO174" s="368"/>
      <c r="AP174" s="368"/>
      <c r="AQ174" s="368"/>
      <c r="AR174" s="368"/>
      <c r="AS174" s="368"/>
      <c r="AT174" s="368"/>
      <c r="AU174" s="368"/>
      <c r="AV174" s="368"/>
    </row>
    <row r="175" spans="1:48" s="395" customFormat="1" ht="15.75">
      <c r="A175" s="368"/>
      <c r="B175" s="35"/>
      <c r="C175" s="35"/>
      <c r="D175" s="35"/>
      <c r="E175" s="35"/>
      <c r="F175" s="35"/>
      <c r="G175" s="368"/>
      <c r="H175" s="368"/>
      <c r="I175" s="368"/>
      <c r="J175" s="368"/>
      <c r="K175" s="368"/>
      <c r="L175" s="368"/>
      <c r="M175" s="368"/>
      <c r="N175" s="368"/>
      <c r="O175" s="368"/>
      <c r="P175" s="368"/>
      <c r="Q175" s="368"/>
      <c r="R175" s="368"/>
      <c r="S175" s="368"/>
      <c r="T175" s="368"/>
      <c r="U175" s="368"/>
      <c r="V175" s="368"/>
      <c r="W175" s="368"/>
      <c r="X175" s="368"/>
      <c r="Y175" s="368"/>
      <c r="Z175" s="368"/>
      <c r="AA175" s="368"/>
      <c r="AB175" s="368"/>
      <c r="AC175" s="368"/>
      <c r="AD175" s="368"/>
      <c r="AE175" s="368"/>
      <c r="AF175" s="368"/>
      <c r="AG175" s="368"/>
      <c r="AH175" s="368"/>
      <c r="AI175" s="368"/>
      <c r="AJ175" s="368"/>
      <c r="AK175" s="368"/>
      <c r="AL175" s="368"/>
      <c r="AM175" s="368"/>
      <c r="AN175" s="368"/>
      <c r="AO175" s="368"/>
      <c r="AP175" s="368"/>
      <c r="AQ175" s="368"/>
      <c r="AR175" s="368"/>
      <c r="AS175" s="368"/>
      <c r="AT175" s="368"/>
      <c r="AU175" s="368"/>
      <c r="AV175" s="368"/>
    </row>
    <row r="176" spans="1:48" s="395" customFormat="1" ht="15.75">
      <c r="A176" s="368"/>
      <c r="B176" s="35"/>
      <c r="C176" s="35"/>
      <c r="D176" s="35"/>
      <c r="E176" s="35"/>
      <c r="F176" s="35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368"/>
      <c r="R176" s="368"/>
      <c r="S176" s="368"/>
      <c r="T176" s="368"/>
      <c r="U176" s="368"/>
      <c r="V176" s="368"/>
      <c r="W176" s="368"/>
      <c r="X176" s="368"/>
      <c r="Y176" s="368"/>
      <c r="Z176" s="368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368"/>
      <c r="AM176" s="368"/>
      <c r="AN176" s="368"/>
      <c r="AO176" s="368"/>
      <c r="AP176" s="368"/>
      <c r="AQ176" s="368"/>
      <c r="AR176" s="368"/>
      <c r="AS176" s="368"/>
      <c r="AT176" s="368"/>
      <c r="AU176" s="368"/>
      <c r="AV176" s="368"/>
    </row>
    <row r="177" spans="1:48" s="395" customFormat="1" ht="15.75">
      <c r="A177" s="368"/>
      <c r="B177" s="35"/>
      <c r="C177" s="35"/>
      <c r="D177" s="35"/>
      <c r="E177" s="35"/>
      <c r="F177" s="35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368"/>
      <c r="R177" s="368"/>
      <c r="S177" s="368"/>
      <c r="T177" s="368"/>
      <c r="U177" s="368"/>
      <c r="V177" s="368"/>
      <c r="W177" s="368"/>
      <c r="X177" s="368"/>
      <c r="Y177" s="368"/>
      <c r="Z177" s="368"/>
      <c r="AA177" s="368"/>
      <c r="AB177" s="368"/>
      <c r="AC177" s="368"/>
      <c r="AD177" s="368"/>
      <c r="AE177" s="368"/>
      <c r="AF177" s="368"/>
      <c r="AG177" s="368"/>
      <c r="AH177" s="368"/>
      <c r="AI177" s="368"/>
      <c r="AJ177" s="368"/>
      <c r="AK177" s="368"/>
      <c r="AL177" s="368"/>
      <c r="AM177" s="368"/>
      <c r="AN177" s="368"/>
      <c r="AO177" s="368"/>
      <c r="AP177" s="368"/>
      <c r="AQ177" s="368"/>
      <c r="AR177" s="368"/>
      <c r="AS177" s="368"/>
      <c r="AT177" s="368"/>
      <c r="AU177" s="368"/>
      <c r="AV177" s="368"/>
    </row>
    <row r="178" spans="1:48" s="395" customFormat="1" ht="15.75">
      <c r="A178" s="368"/>
      <c r="B178" s="35"/>
      <c r="C178" s="35"/>
      <c r="D178" s="35"/>
      <c r="E178" s="35"/>
      <c r="F178" s="35"/>
      <c r="G178" s="368"/>
      <c r="H178" s="368"/>
      <c r="I178" s="368"/>
      <c r="J178" s="368"/>
      <c r="K178" s="368"/>
      <c r="L178" s="368"/>
      <c r="M178" s="368"/>
      <c r="N178" s="368"/>
      <c r="O178" s="368"/>
      <c r="P178" s="368"/>
      <c r="Q178" s="368"/>
      <c r="R178" s="368"/>
      <c r="S178" s="368"/>
      <c r="T178" s="368"/>
      <c r="U178" s="368"/>
      <c r="V178" s="368"/>
      <c r="W178" s="368"/>
      <c r="X178" s="368"/>
      <c r="Y178" s="368"/>
      <c r="Z178" s="368"/>
      <c r="AA178" s="368"/>
      <c r="AB178" s="368"/>
      <c r="AC178" s="368"/>
      <c r="AD178" s="368"/>
      <c r="AE178" s="368"/>
      <c r="AF178" s="368"/>
      <c r="AG178" s="368"/>
      <c r="AH178" s="368"/>
      <c r="AI178" s="368"/>
      <c r="AJ178" s="368"/>
      <c r="AK178" s="368"/>
      <c r="AL178" s="368"/>
      <c r="AM178" s="368"/>
      <c r="AN178" s="368"/>
      <c r="AO178" s="368"/>
      <c r="AP178" s="368"/>
      <c r="AQ178" s="368"/>
      <c r="AR178" s="368"/>
      <c r="AS178" s="368"/>
      <c r="AT178" s="368"/>
      <c r="AU178" s="368"/>
      <c r="AV178" s="368"/>
    </row>
    <row r="179" spans="1:48" s="395" customFormat="1" ht="15.75">
      <c r="A179" s="368"/>
      <c r="B179" s="35"/>
      <c r="C179" s="35"/>
      <c r="D179" s="35"/>
      <c r="E179" s="35"/>
      <c r="F179" s="35"/>
      <c r="G179" s="368"/>
      <c r="H179" s="368"/>
      <c r="I179" s="368"/>
      <c r="J179" s="368"/>
      <c r="K179" s="368"/>
      <c r="L179" s="368"/>
      <c r="M179" s="368"/>
      <c r="N179" s="368"/>
      <c r="O179" s="368"/>
      <c r="P179" s="368"/>
      <c r="Q179" s="368"/>
      <c r="R179" s="368"/>
      <c r="S179" s="368"/>
      <c r="T179" s="368"/>
      <c r="U179" s="368"/>
      <c r="V179" s="368"/>
      <c r="W179" s="368"/>
      <c r="X179" s="368"/>
      <c r="Y179" s="368"/>
      <c r="Z179" s="368"/>
      <c r="AA179" s="368"/>
      <c r="AB179" s="368"/>
      <c r="AC179" s="368"/>
      <c r="AD179" s="368"/>
      <c r="AE179" s="368"/>
      <c r="AF179" s="368"/>
      <c r="AG179" s="368"/>
      <c r="AH179" s="368"/>
      <c r="AI179" s="368"/>
      <c r="AJ179" s="368"/>
      <c r="AK179" s="368"/>
      <c r="AL179" s="368"/>
      <c r="AM179" s="368"/>
      <c r="AN179" s="368"/>
      <c r="AO179" s="368"/>
      <c r="AP179" s="368"/>
      <c r="AQ179" s="368"/>
      <c r="AR179" s="368"/>
      <c r="AS179" s="368"/>
      <c r="AT179" s="368"/>
      <c r="AU179" s="368"/>
      <c r="AV179" s="368"/>
    </row>
    <row r="180" spans="1:48" s="395" customFormat="1" ht="15.75">
      <c r="A180" s="368"/>
      <c r="B180" s="35"/>
      <c r="C180" s="35"/>
      <c r="D180" s="35"/>
      <c r="E180" s="35"/>
      <c r="F180" s="35"/>
      <c r="G180" s="368"/>
      <c r="H180" s="368"/>
      <c r="I180" s="368"/>
      <c r="J180" s="368"/>
      <c r="K180" s="368"/>
      <c r="L180" s="368"/>
      <c r="M180" s="368"/>
      <c r="N180" s="368"/>
      <c r="O180" s="368"/>
      <c r="P180" s="368"/>
      <c r="Q180" s="368"/>
      <c r="R180" s="368"/>
      <c r="S180" s="368"/>
      <c r="T180" s="368"/>
      <c r="U180" s="368"/>
      <c r="V180" s="368"/>
      <c r="W180" s="368"/>
      <c r="X180" s="368"/>
      <c r="Y180" s="368"/>
      <c r="Z180" s="368"/>
      <c r="AA180" s="368"/>
      <c r="AB180" s="368"/>
      <c r="AC180" s="368"/>
      <c r="AD180" s="368"/>
      <c r="AE180" s="368"/>
      <c r="AF180" s="368"/>
      <c r="AG180" s="368"/>
      <c r="AH180" s="368"/>
      <c r="AI180" s="368"/>
      <c r="AJ180" s="368"/>
      <c r="AK180" s="368"/>
      <c r="AL180" s="368"/>
      <c r="AM180" s="368"/>
      <c r="AN180" s="368"/>
      <c r="AO180" s="368"/>
      <c r="AP180" s="368"/>
      <c r="AQ180" s="368"/>
      <c r="AR180" s="368"/>
      <c r="AS180" s="368"/>
      <c r="AT180" s="368"/>
      <c r="AU180" s="368"/>
      <c r="AV180" s="368"/>
    </row>
    <row r="181" spans="1:48" s="395" customFormat="1" ht="15.75">
      <c r="A181" s="368"/>
      <c r="B181" s="35"/>
      <c r="C181" s="35"/>
      <c r="D181" s="35"/>
      <c r="E181" s="35"/>
      <c r="F181" s="35"/>
      <c r="G181" s="368"/>
      <c r="H181" s="368"/>
      <c r="I181" s="368"/>
      <c r="J181" s="368"/>
      <c r="K181" s="368"/>
      <c r="L181" s="368"/>
      <c r="M181" s="368"/>
      <c r="N181" s="368"/>
      <c r="O181" s="368"/>
      <c r="P181" s="368"/>
      <c r="Q181" s="368"/>
      <c r="R181" s="368"/>
      <c r="S181" s="368"/>
      <c r="T181" s="368"/>
      <c r="U181" s="368"/>
      <c r="V181" s="368"/>
      <c r="W181" s="368"/>
      <c r="X181" s="368"/>
      <c r="Y181" s="368"/>
      <c r="Z181" s="368"/>
      <c r="AA181" s="368"/>
      <c r="AB181" s="368"/>
      <c r="AC181" s="368"/>
      <c r="AD181" s="368"/>
      <c r="AE181" s="368"/>
      <c r="AF181" s="368"/>
      <c r="AG181" s="368"/>
      <c r="AH181" s="368"/>
      <c r="AI181" s="368"/>
      <c r="AJ181" s="368"/>
      <c r="AK181" s="368"/>
      <c r="AL181" s="368"/>
      <c r="AM181" s="368"/>
      <c r="AN181" s="368"/>
      <c r="AO181" s="368"/>
      <c r="AP181" s="368"/>
      <c r="AQ181" s="368"/>
      <c r="AR181" s="368"/>
      <c r="AS181" s="368"/>
      <c r="AT181" s="368"/>
      <c r="AU181" s="368"/>
      <c r="AV181" s="368"/>
    </row>
    <row r="182" spans="1:48" s="395" customFormat="1" ht="15.75">
      <c r="A182" s="368"/>
      <c r="B182" s="35"/>
      <c r="C182" s="35"/>
      <c r="D182" s="35"/>
      <c r="E182" s="35"/>
      <c r="F182" s="35"/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</row>
    <row r="183" spans="1:48" s="395" customFormat="1" ht="15.75">
      <c r="A183" s="368"/>
      <c r="B183" s="35"/>
      <c r="C183" s="35"/>
      <c r="D183" s="35"/>
      <c r="E183" s="35"/>
      <c r="F183" s="35"/>
      <c r="G183" s="368"/>
      <c r="H183" s="368"/>
      <c r="I183" s="368"/>
      <c r="J183" s="368"/>
      <c r="K183" s="368"/>
      <c r="L183" s="368"/>
      <c r="M183" s="368"/>
      <c r="N183" s="368"/>
      <c r="O183" s="368"/>
      <c r="P183" s="368"/>
      <c r="Q183" s="368"/>
      <c r="R183" s="368"/>
      <c r="S183" s="368"/>
      <c r="T183" s="368"/>
      <c r="U183" s="368"/>
      <c r="V183" s="368"/>
      <c r="W183" s="368"/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</row>
    <row r="184" spans="1:48" s="395" customFormat="1" ht="15.75">
      <c r="A184" s="368"/>
      <c r="B184" s="35"/>
      <c r="C184" s="35"/>
      <c r="D184" s="35"/>
      <c r="E184" s="35"/>
      <c r="F184" s="35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8"/>
      <c r="S184" s="368"/>
      <c r="T184" s="368"/>
      <c r="U184" s="368"/>
      <c r="V184" s="368"/>
      <c r="W184" s="368"/>
      <c r="X184" s="368"/>
      <c r="Y184" s="368"/>
      <c r="Z184" s="368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368"/>
      <c r="AM184" s="368"/>
      <c r="AN184" s="368"/>
      <c r="AO184" s="368"/>
      <c r="AP184" s="368"/>
      <c r="AQ184" s="368"/>
      <c r="AR184" s="368"/>
      <c r="AS184" s="368"/>
      <c r="AT184" s="368"/>
      <c r="AU184" s="368"/>
      <c r="AV184" s="368"/>
    </row>
    <row r="185" spans="1:48" s="395" customFormat="1" ht="15.75">
      <c r="A185" s="368"/>
      <c r="B185" s="35"/>
      <c r="C185" s="35"/>
      <c r="D185" s="35"/>
      <c r="E185" s="35"/>
      <c r="F185" s="35"/>
      <c r="G185" s="368"/>
      <c r="H185" s="368"/>
      <c r="I185" s="368"/>
      <c r="J185" s="368"/>
      <c r="K185" s="368"/>
      <c r="L185" s="368"/>
      <c r="M185" s="368"/>
      <c r="N185" s="368"/>
      <c r="O185" s="368"/>
      <c r="P185" s="368"/>
      <c r="Q185" s="368"/>
      <c r="R185" s="368"/>
      <c r="S185" s="368"/>
      <c r="T185" s="368"/>
      <c r="U185" s="368"/>
      <c r="V185" s="368"/>
      <c r="W185" s="368"/>
      <c r="X185" s="368"/>
      <c r="Y185" s="368"/>
      <c r="Z185" s="368"/>
      <c r="AA185" s="368"/>
      <c r="AB185" s="368"/>
      <c r="AC185" s="368"/>
      <c r="AD185" s="368"/>
      <c r="AE185" s="368"/>
      <c r="AF185" s="368"/>
      <c r="AG185" s="368"/>
      <c r="AH185" s="368"/>
      <c r="AI185" s="368"/>
      <c r="AJ185" s="368"/>
      <c r="AK185" s="368"/>
      <c r="AL185" s="368"/>
      <c r="AM185" s="368"/>
      <c r="AN185" s="368"/>
      <c r="AO185" s="368"/>
      <c r="AP185" s="368"/>
      <c r="AQ185" s="368"/>
      <c r="AR185" s="368"/>
      <c r="AS185" s="368"/>
      <c r="AT185" s="368"/>
      <c r="AU185" s="368"/>
      <c r="AV185" s="368"/>
    </row>
    <row r="186" spans="1:48" s="395" customFormat="1" ht="15.75">
      <c r="A186" s="368"/>
      <c r="B186" s="35"/>
      <c r="C186" s="35"/>
      <c r="D186" s="35"/>
      <c r="E186" s="35"/>
      <c r="F186" s="35"/>
      <c r="G186" s="368"/>
      <c r="H186" s="368"/>
      <c r="I186" s="368"/>
      <c r="J186" s="368"/>
      <c r="K186" s="368"/>
      <c r="L186" s="368"/>
      <c r="M186" s="368"/>
      <c r="N186" s="368"/>
      <c r="O186" s="368"/>
      <c r="P186" s="368"/>
      <c r="Q186" s="368"/>
      <c r="R186" s="368"/>
      <c r="S186" s="368"/>
      <c r="T186" s="368"/>
      <c r="U186" s="368"/>
      <c r="V186" s="368"/>
      <c r="W186" s="368"/>
      <c r="X186" s="368"/>
      <c r="Y186" s="368"/>
      <c r="Z186" s="368"/>
      <c r="AA186" s="368"/>
      <c r="AB186" s="368"/>
      <c r="AC186" s="368"/>
      <c r="AD186" s="368"/>
      <c r="AE186" s="368"/>
      <c r="AF186" s="368"/>
      <c r="AG186" s="368"/>
      <c r="AH186" s="368"/>
      <c r="AI186" s="368"/>
      <c r="AJ186" s="368"/>
      <c r="AK186" s="368"/>
      <c r="AL186" s="368"/>
      <c r="AM186" s="368"/>
      <c r="AN186" s="368"/>
      <c r="AO186" s="368"/>
      <c r="AP186" s="368"/>
      <c r="AQ186" s="368"/>
      <c r="AR186" s="368"/>
      <c r="AS186" s="368"/>
      <c r="AT186" s="368"/>
      <c r="AU186" s="368"/>
      <c r="AV186" s="368"/>
    </row>
    <row r="187" spans="1:48" s="395" customFormat="1" ht="15.75">
      <c r="A187" s="368"/>
      <c r="B187" s="35"/>
      <c r="C187" s="35"/>
      <c r="D187" s="35"/>
      <c r="E187" s="35"/>
      <c r="F187" s="35"/>
      <c r="G187" s="368"/>
      <c r="H187" s="368"/>
      <c r="I187" s="368"/>
      <c r="J187" s="368"/>
      <c r="K187" s="368"/>
      <c r="L187" s="368"/>
      <c r="M187" s="368"/>
      <c r="N187" s="368"/>
      <c r="O187" s="368"/>
      <c r="P187" s="368"/>
      <c r="Q187" s="368"/>
      <c r="R187" s="368"/>
      <c r="S187" s="368"/>
      <c r="T187" s="368"/>
      <c r="U187" s="368"/>
      <c r="V187" s="368"/>
      <c r="W187" s="368"/>
      <c r="X187" s="368"/>
      <c r="Y187" s="368"/>
      <c r="Z187" s="368"/>
      <c r="AA187" s="368"/>
      <c r="AB187" s="368"/>
      <c r="AC187" s="368"/>
      <c r="AD187" s="368"/>
      <c r="AE187" s="368"/>
      <c r="AF187" s="368"/>
      <c r="AG187" s="368"/>
      <c r="AH187" s="368"/>
      <c r="AI187" s="368"/>
      <c r="AJ187" s="368"/>
      <c r="AK187" s="368"/>
      <c r="AL187" s="368"/>
      <c r="AM187" s="368"/>
      <c r="AN187" s="368"/>
      <c r="AO187" s="368"/>
      <c r="AP187" s="368"/>
      <c r="AQ187" s="368"/>
      <c r="AR187" s="368"/>
      <c r="AS187" s="368"/>
      <c r="AT187" s="368"/>
      <c r="AU187" s="368"/>
      <c r="AV187" s="368"/>
    </row>
    <row r="188" spans="1:48" s="395" customFormat="1" ht="15.75">
      <c r="A188" s="368"/>
      <c r="B188" s="35"/>
      <c r="C188" s="35"/>
      <c r="D188" s="35"/>
      <c r="E188" s="35"/>
      <c r="F188" s="35"/>
      <c r="G188" s="368"/>
      <c r="H188" s="368"/>
      <c r="I188" s="368"/>
      <c r="J188" s="368"/>
      <c r="K188" s="368"/>
      <c r="L188" s="368"/>
      <c r="M188" s="368"/>
      <c r="N188" s="368"/>
      <c r="O188" s="368"/>
      <c r="P188" s="368"/>
      <c r="Q188" s="368"/>
      <c r="R188" s="368"/>
      <c r="S188" s="368"/>
      <c r="T188" s="368"/>
      <c r="U188" s="368"/>
      <c r="V188" s="368"/>
      <c r="W188" s="368"/>
      <c r="X188" s="368"/>
      <c r="Y188" s="368"/>
      <c r="Z188" s="368"/>
      <c r="AA188" s="368"/>
      <c r="AB188" s="368"/>
      <c r="AC188" s="368"/>
      <c r="AD188" s="368"/>
      <c r="AE188" s="368"/>
      <c r="AF188" s="368"/>
      <c r="AG188" s="368"/>
      <c r="AH188" s="368"/>
      <c r="AI188" s="368"/>
      <c r="AJ188" s="368"/>
      <c r="AK188" s="368"/>
      <c r="AL188" s="368"/>
      <c r="AM188" s="368"/>
      <c r="AN188" s="368"/>
      <c r="AO188" s="368"/>
      <c r="AP188" s="368"/>
      <c r="AQ188" s="368"/>
      <c r="AR188" s="368"/>
      <c r="AS188" s="368"/>
      <c r="AT188" s="368"/>
      <c r="AU188" s="368"/>
      <c r="AV188" s="368"/>
    </row>
    <row r="189" spans="1:48" s="395" customFormat="1" ht="15.75">
      <c r="A189" s="368"/>
      <c r="B189" s="35"/>
      <c r="C189" s="35"/>
      <c r="D189" s="35"/>
      <c r="E189" s="35"/>
      <c r="F189" s="35"/>
      <c r="G189" s="368"/>
      <c r="H189" s="368"/>
      <c r="I189" s="368"/>
      <c r="J189" s="368"/>
      <c r="K189" s="368"/>
      <c r="L189" s="368"/>
      <c r="M189" s="368"/>
      <c r="N189" s="368"/>
      <c r="O189" s="368"/>
      <c r="P189" s="368"/>
      <c r="Q189" s="368"/>
      <c r="R189" s="368"/>
      <c r="S189" s="368"/>
      <c r="T189" s="368"/>
      <c r="U189" s="368"/>
      <c r="V189" s="368"/>
      <c r="W189" s="368"/>
      <c r="X189" s="368"/>
      <c r="Y189" s="368"/>
      <c r="Z189" s="368"/>
      <c r="AA189" s="368"/>
      <c r="AB189" s="368"/>
      <c r="AC189" s="368"/>
      <c r="AD189" s="368"/>
      <c r="AE189" s="368"/>
      <c r="AF189" s="368"/>
      <c r="AG189" s="368"/>
      <c r="AH189" s="368"/>
      <c r="AI189" s="368"/>
      <c r="AJ189" s="368"/>
      <c r="AK189" s="368"/>
      <c r="AL189" s="368"/>
      <c r="AM189" s="368"/>
      <c r="AN189" s="368"/>
      <c r="AO189" s="368"/>
      <c r="AP189" s="368"/>
      <c r="AQ189" s="368"/>
      <c r="AR189" s="368"/>
      <c r="AS189" s="368"/>
      <c r="AT189" s="368"/>
      <c r="AU189" s="368"/>
      <c r="AV189" s="368"/>
    </row>
    <row r="190" spans="1:48" s="395" customFormat="1" ht="15.75">
      <c r="A190" s="368"/>
      <c r="B190" s="35"/>
      <c r="C190" s="35"/>
      <c r="D190" s="35"/>
      <c r="E190" s="35"/>
      <c r="F190" s="35"/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68"/>
      <c r="R190" s="368"/>
      <c r="S190" s="368"/>
      <c r="T190" s="368"/>
      <c r="U190" s="368"/>
      <c r="V190" s="368"/>
      <c r="W190" s="368"/>
      <c r="X190" s="368"/>
      <c r="Y190" s="368"/>
      <c r="Z190" s="368"/>
      <c r="AA190" s="368"/>
      <c r="AB190" s="368"/>
      <c r="AC190" s="368"/>
      <c r="AD190" s="368"/>
      <c r="AE190" s="368"/>
      <c r="AF190" s="368"/>
      <c r="AG190" s="368"/>
      <c r="AH190" s="368"/>
      <c r="AI190" s="368"/>
      <c r="AJ190" s="368"/>
      <c r="AK190" s="368"/>
      <c r="AL190" s="368"/>
      <c r="AM190" s="368"/>
      <c r="AN190" s="368"/>
      <c r="AO190" s="368"/>
      <c r="AP190" s="368"/>
      <c r="AQ190" s="368"/>
      <c r="AR190" s="368"/>
      <c r="AS190" s="368"/>
      <c r="AT190" s="368"/>
      <c r="AU190" s="368"/>
      <c r="AV190" s="368"/>
    </row>
    <row r="191" spans="1:48" s="395" customFormat="1" ht="15.75">
      <c r="A191" s="368"/>
      <c r="B191" s="35"/>
      <c r="C191" s="35"/>
      <c r="D191" s="35"/>
      <c r="E191" s="35"/>
      <c r="F191" s="35"/>
      <c r="G191" s="368"/>
      <c r="H191" s="368"/>
      <c r="I191" s="368"/>
      <c r="J191" s="368"/>
      <c r="K191" s="368"/>
      <c r="L191" s="368"/>
      <c r="M191" s="368"/>
      <c r="N191" s="368"/>
      <c r="O191" s="368"/>
      <c r="P191" s="368"/>
      <c r="Q191" s="368"/>
      <c r="R191" s="368"/>
      <c r="S191" s="368"/>
      <c r="T191" s="368"/>
      <c r="U191" s="368"/>
      <c r="V191" s="368"/>
      <c r="W191" s="368"/>
      <c r="X191" s="368"/>
      <c r="Y191" s="368"/>
      <c r="Z191" s="368"/>
      <c r="AA191" s="368"/>
      <c r="AB191" s="368"/>
      <c r="AC191" s="368"/>
      <c r="AD191" s="368"/>
      <c r="AE191" s="368"/>
      <c r="AF191" s="368"/>
      <c r="AG191" s="368"/>
      <c r="AH191" s="368"/>
      <c r="AI191" s="368"/>
      <c r="AJ191" s="368"/>
      <c r="AK191" s="368"/>
      <c r="AL191" s="368"/>
      <c r="AM191" s="368"/>
      <c r="AN191" s="368"/>
      <c r="AO191" s="368"/>
      <c r="AP191" s="368"/>
      <c r="AQ191" s="368"/>
      <c r="AR191" s="368"/>
      <c r="AS191" s="368"/>
      <c r="AT191" s="368"/>
      <c r="AU191" s="368"/>
      <c r="AV191" s="368"/>
    </row>
    <row r="192" spans="1:48" s="395" customFormat="1" ht="15.75">
      <c r="A192" s="368"/>
      <c r="B192" s="35"/>
      <c r="C192" s="35"/>
      <c r="D192" s="35"/>
      <c r="E192" s="35"/>
      <c r="F192" s="35"/>
      <c r="G192" s="368"/>
      <c r="H192" s="368"/>
      <c r="I192" s="368"/>
      <c r="J192" s="368"/>
      <c r="K192" s="368"/>
      <c r="L192" s="368"/>
      <c r="M192" s="368"/>
      <c r="N192" s="368"/>
      <c r="O192" s="368"/>
      <c r="P192" s="368"/>
      <c r="Q192" s="368"/>
      <c r="R192" s="368"/>
      <c r="S192" s="368"/>
      <c r="T192" s="368"/>
      <c r="U192" s="368"/>
      <c r="V192" s="368"/>
      <c r="W192" s="368"/>
      <c r="X192" s="368"/>
      <c r="Y192" s="368"/>
      <c r="Z192" s="368"/>
      <c r="AA192" s="368"/>
      <c r="AB192" s="368"/>
      <c r="AC192" s="368"/>
      <c r="AD192" s="368"/>
      <c r="AE192" s="368"/>
      <c r="AF192" s="368"/>
      <c r="AG192" s="368"/>
      <c r="AH192" s="368"/>
      <c r="AI192" s="368"/>
      <c r="AJ192" s="368"/>
      <c r="AK192" s="368"/>
      <c r="AL192" s="368"/>
      <c r="AM192" s="368"/>
      <c r="AN192" s="368"/>
      <c r="AO192" s="368"/>
      <c r="AP192" s="368"/>
      <c r="AQ192" s="368"/>
      <c r="AR192" s="368"/>
      <c r="AS192" s="368"/>
      <c r="AT192" s="368"/>
      <c r="AU192" s="368"/>
      <c r="AV192" s="368"/>
    </row>
    <row r="193" spans="1:48" s="395" customFormat="1" ht="15.75">
      <c r="A193" s="368"/>
      <c r="B193" s="35"/>
      <c r="C193" s="35"/>
      <c r="D193" s="35"/>
      <c r="E193" s="35"/>
      <c r="F193" s="35"/>
      <c r="G193" s="368"/>
      <c r="H193" s="368"/>
      <c r="I193" s="368"/>
      <c r="J193" s="368"/>
      <c r="K193" s="368"/>
      <c r="L193" s="368"/>
      <c r="M193" s="368"/>
      <c r="N193" s="368"/>
      <c r="O193" s="368"/>
      <c r="P193" s="368"/>
      <c r="Q193" s="368"/>
      <c r="R193" s="368"/>
      <c r="S193" s="368"/>
      <c r="T193" s="368"/>
      <c r="U193" s="368"/>
      <c r="V193" s="368"/>
      <c r="W193" s="368"/>
      <c r="X193" s="368"/>
      <c r="Y193" s="368"/>
      <c r="Z193" s="368"/>
      <c r="AA193" s="368"/>
      <c r="AB193" s="368"/>
      <c r="AC193" s="368"/>
      <c r="AD193" s="368"/>
      <c r="AE193" s="368"/>
      <c r="AF193" s="368"/>
      <c r="AG193" s="368"/>
      <c r="AH193" s="368"/>
      <c r="AI193" s="368"/>
      <c r="AJ193" s="368"/>
      <c r="AK193" s="368"/>
      <c r="AL193" s="368"/>
      <c r="AM193" s="368"/>
      <c r="AN193" s="368"/>
      <c r="AO193" s="368"/>
      <c r="AP193" s="368"/>
      <c r="AQ193" s="368"/>
      <c r="AR193" s="368"/>
      <c r="AS193" s="368"/>
      <c r="AT193" s="368"/>
      <c r="AU193" s="368"/>
      <c r="AV193" s="368"/>
    </row>
    <row r="194" spans="1:48" s="395" customFormat="1" ht="15.75">
      <c r="A194" s="368"/>
      <c r="B194" s="35"/>
      <c r="C194" s="35"/>
      <c r="D194" s="35"/>
      <c r="E194" s="35"/>
      <c r="F194" s="35"/>
      <c r="G194" s="368"/>
      <c r="H194" s="368"/>
      <c r="I194" s="368"/>
      <c r="J194" s="368"/>
      <c r="K194" s="368"/>
      <c r="L194" s="368"/>
      <c r="M194" s="368"/>
      <c r="N194" s="368"/>
      <c r="O194" s="368"/>
      <c r="P194" s="368"/>
      <c r="Q194" s="368"/>
      <c r="R194" s="368"/>
      <c r="S194" s="368"/>
      <c r="T194" s="368"/>
      <c r="U194" s="368"/>
      <c r="V194" s="368"/>
      <c r="W194" s="368"/>
      <c r="X194" s="368"/>
      <c r="Y194" s="368"/>
      <c r="Z194" s="368"/>
      <c r="AA194" s="368"/>
      <c r="AB194" s="368"/>
      <c r="AC194" s="368"/>
      <c r="AD194" s="368"/>
      <c r="AE194" s="368"/>
      <c r="AF194" s="368"/>
      <c r="AG194" s="368"/>
      <c r="AH194" s="368"/>
      <c r="AI194" s="368"/>
      <c r="AJ194" s="368"/>
      <c r="AK194" s="368"/>
      <c r="AL194" s="368"/>
      <c r="AM194" s="368"/>
      <c r="AN194" s="368"/>
      <c r="AO194" s="368"/>
      <c r="AP194" s="368"/>
      <c r="AQ194" s="368"/>
      <c r="AR194" s="368"/>
      <c r="AS194" s="368"/>
      <c r="AT194" s="368"/>
      <c r="AU194" s="368"/>
      <c r="AV194" s="368"/>
    </row>
    <row r="195" spans="1:48" s="395" customFormat="1" ht="15.75">
      <c r="A195" s="368"/>
      <c r="B195" s="35"/>
      <c r="C195" s="35"/>
      <c r="D195" s="35"/>
      <c r="E195" s="35"/>
      <c r="F195" s="35"/>
      <c r="G195" s="368"/>
      <c r="H195" s="368"/>
      <c r="I195" s="368"/>
      <c r="J195" s="368"/>
      <c r="K195" s="368"/>
      <c r="L195" s="368"/>
      <c r="M195" s="368"/>
      <c r="N195" s="368"/>
      <c r="O195" s="368"/>
      <c r="P195" s="368"/>
      <c r="Q195" s="368"/>
      <c r="R195" s="368"/>
      <c r="S195" s="368"/>
      <c r="T195" s="368"/>
      <c r="U195" s="368"/>
      <c r="V195" s="368"/>
      <c r="W195" s="368"/>
      <c r="X195" s="368"/>
      <c r="Y195" s="368"/>
      <c r="Z195" s="368"/>
      <c r="AA195" s="368"/>
      <c r="AB195" s="368"/>
      <c r="AC195" s="368"/>
      <c r="AD195" s="368"/>
      <c r="AE195" s="368"/>
      <c r="AF195" s="368"/>
      <c r="AG195" s="368"/>
      <c r="AH195" s="368"/>
      <c r="AI195" s="368"/>
      <c r="AJ195" s="368"/>
      <c r="AK195" s="368"/>
      <c r="AL195" s="368"/>
      <c r="AM195" s="368"/>
      <c r="AN195" s="368"/>
      <c r="AO195" s="368"/>
      <c r="AP195" s="368"/>
      <c r="AQ195" s="368"/>
      <c r="AR195" s="368"/>
      <c r="AS195" s="368"/>
      <c r="AT195" s="368"/>
      <c r="AU195" s="368"/>
      <c r="AV195" s="368"/>
    </row>
    <row r="196" spans="1:48" s="395" customFormat="1" ht="15.75">
      <c r="A196" s="368"/>
      <c r="B196" s="35"/>
      <c r="C196" s="35"/>
      <c r="D196" s="35"/>
      <c r="E196" s="35"/>
      <c r="F196" s="35"/>
      <c r="G196" s="368"/>
      <c r="H196" s="368"/>
      <c r="I196" s="368"/>
      <c r="J196" s="368"/>
      <c r="K196" s="368"/>
      <c r="L196" s="368"/>
      <c r="M196" s="368"/>
      <c r="N196" s="368"/>
      <c r="O196" s="368"/>
      <c r="P196" s="368"/>
      <c r="Q196" s="368"/>
      <c r="R196" s="368"/>
      <c r="S196" s="368"/>
      <c r="T196" s="368"/>
      <c r="U196" s="368"/>
      <c r="V196" s="368"/>
      <c r="W196" s="368"/>
      <c r="X196" s="368"/>
      <c r="Y196" s="368"/>
      <c r="Z196" s="368"/>
      <c r="AA196" s="368"/>
      <c r="AB196" s="368"/>
      <c r="AC196" s="368"/>
      <c r="AD196" s="368"/>
      <c r="AE196" s="368"/>
      <c r="AF196" s="368"/>
      <c r="AG196" s="368"/>
      <c r="AH196" s="368"/>
      <c r="AI196" s="368"/>
      <c r="AJ196" s="368"/>
      <c r="AK196" s="368"/>
      <c r="AL196" s="368"/>
      <c r="AM196" s="368"/>
      <c r="AN196" s="368"/>
      <c r="AO196" s="368"/>
      <c r="AP196" s="368"/>
      <c r="AQ196" s="368"/>
      <c r="AR196" s="368"/>
      <c r="AS196" s="368"/>
      <c r="AT196" s="368"/>
      <c r="AU196" s="368"/>
      <c r="AV196" s="368"/>
    </row>
    <row r="197" spans="1:48" s="395" customFormat="1" ht="15.75">
      <c r="A197" s="368"/>
      <c r="B197" s="35"/>
      <c r="C197" s="35"/>
      <c r="D197" s="35"/>
      <c r="E197" s="35"/>
      <c r="F197" s="35"/>
      <c r="G197" s="368"/>
      <c r="H197" s="368"/>
      <c r="I197" s="368"/>
      <c r="J197" s="368"/>
      <c r="K197" s="368"/>
      <c r="L197" s="368"/>
      <c r="M197" s="368"/>
      <c r="N197" s="368"/>
      <c r="O197" s="368"/>
      <c r="P197" s="368"/>
      <c r="Q197" s="368"/>
      <c r="R197" s="368"/>
      <c r="S197" s="368"/>
      <c r="T197" s="368"/>
      <c r="U197" s="368"/>
      <c r="V197" s="368"/>
      <c r="W197" s="368"/>
      <c r="X197" s="368"/>
      <c r="Y197" s="368"/>
      <c r="Z197" s="368"/>
      <c r="AA197" s="368"/>
      <c r="AB197" s="368"/>
      <c r="AC197" s="368"/>
      <c r="AD197" s="368"/>
      <c r="AE197" s="368"/>
      <c r="AF197" s="368"/>
      <c r="AG197" s="368"/>
      <c r="AH197" s="368"/>
      <c r="AI197" s="368"/>
      <c r="AJ197" s="368"/>
      <c r="AK197" s="368"/>
      <c r="AL197" s="368"/>
      <c r="AM197" s="368"/>
      <c r="AN197" s="368"/>
      <c r="AO197" s="368"/>
      <c r="AP197" s="368"/>
      <c r="AQ197" s="368"/>
      <c r="AR197" s="368"/>
      <c r="AS197" s="368"/>
      <c r="AT197" s="368"/>
      <c r="AU197" s="368"/>
      <c r="AV197" s="368"/>
    </row>
    <row r="198" spans="1:48" s="395" customFormat="1" ht="15.75">
      <c r="A198" s="368"/>
      <c r="B198" s="35"/>
      <c r="C198" s="35"/>
      <c r="D198" s="35"/>
      <c r="E198" s="35"/>
      <c r="F198" s="35"/>
      <c r="G198" s="368"/>
      <c r="H198" s="368"/>
      <c r="I198" s="368"/>
      <c r="J198" s="368"/>
      <c r="K198" s="368"/>
      <c r="L198" s="368"/>
      <c r="M198" s="368"/>
      <c r="N198" s="368"/>
      <c r="O198" s="368"/>
      <c r="P198" s="368"/>
      <c r="Q198" s="368"/>
      <c r="R198" s="368"/>
      <c r="S198" s="368"/>
      <c r="T198" s="368"/>
      <c r="U198" s="368"/>
      <c r="V198" s="368"/>
      <c r="W198" s="368"/>
      <c r="X198" s="368"/>
      <c r="Y198" s="368"/>
      <c r="Z198" s="368"/>
      <c r="AA198" s="368"/>
      <c r="AB198" s="368"/>
      <c r="AC198" s="368"/>
      <c r="AD198" s="368"/>
      <c r="AE198" s="368"/>
      <c r="AF198" s="368"/>
      <c r="AG198" s="368"/>
      <c r="AH198" s="368"/>
      <c r="AI198" s="368"/>
      <c r="AJ198" s="368"/>
      <c r="AK198" s="368"/>
      <c r="AL198" s="368"/>
      <c r="AM198" s="368"/>
      <c r="AN198" s="368"/>
      <c r="AO198" s="368"/>
      <c r="AP198" s="368"/>
      <c r="AQ198" s="368"/>
      <c r="AR198" s="368"/>
      <c r="AS198" s="368"/>
      <c r="AT198" s="368"/>
      <c r="AU198" s="368"/>
      <c r="AV198" s="368"/>
    </row>
    <row r="199" spans="1:48" s="395" customFormat="1" ht="15.75">
      <c r="A199" s="368"/>
      <c r="B199" s="35"/>
      <c r="C199" s="35"/>
      <c r="D199" s="35"/>
      <c r="E199" s="35"/>
      <c r="F199" s="35"/>
      <c r="G199" s="368"/>
      <c r="H199" s="368"/>
      <c r="I199" s="368"/>
      <c r="J199" s="368"/>
      <c r="K199" s="368"/>
      <c r="L199" s="368"/>
      <c r="M199" s="368"/>
      <c r="N199" s="368"/>
      <c r="O199" s="368"/>
      <c r="P199" s="368"/>
      <c r="Q199" s="368"/>
      <c r="R199" s="368"/>
      <c r="S199" s="368"/>
      <c r="T199" s="368"/>
      <c r="U199" s="368"/>
      <c r="V199" s="368"/>
      <c r="W199" s="368"/>
      <c r="X199" s="368"/>
      <c r="Y199" s="368"/>
      <c r="Z199" s="368"/>
      <c r="AA199" s="368"/>
      <c r="AB199" s="368"/>
      <c r="AC199" s="368"/>
      <c r="AD199" s="368"/>
      <c r="AE199" s="368"/>
      <c r="AF199" s="368"/>
      <c r="AG199" s="368"/>
      <c r="AH199" s="368"/>
      <c r="AI199" s="368"/>
      <c r="AJ199" s="368"/>
      <c r="AK199" s="368"/>
      <c r="AL199" s="368"/>
      <c r="AM199" s="368"/>
      <c r="AN199" s="368"/>
      <c r="AO199" s="368"/>
      <c r="AP199" s="368"/>
      <c r="AQ199" s="368"/>
      <c r="AR199" s="368"/>
      <c r="AS199" s="368"/>
      <c r="AT199" s="368"/>
      <c r="AU199" s="368"/>
      <c r="AV199" s="368"/>
    </row>
    <row r="200" spans="1:48" s="395" customFormat="1" ht="15.75">
      <c r="A200" s="368"/>
      <c r="B200" s="35"/>
      <c r="C200" s="35"/>
      <c r="D200" s="35"/>
      <c r="E200" s="35"/>
      <c r="F200" s="35"/>
      <c r="G200" s="368"/>
      <c r="H200" s="368"/>
      <c r="I200" s="368"/>
      <c r="J200" s="368"/>
      <c r="K200" s="368"/>
      <c r="L200" s="368"/>
      <c r="M200" s="368"/>
      <c r="N200" s="368"/>
      <c r="O200" s="368"/>
      <c r="P200" s="368"/>
      <c r="Q200" s="368"/>
      <c r="R200" s="368"/>
      <c r="S200" s="368"/>
      <c r="T200" s="368"/>
      <c r="U200" s="368"/>
      <c r="V200" s="368"/>
      <c r="W200" s="368"/>
      <c r="X200" s="368"/>
      <c r="Y200" s="368"/>
      <c r="Z200" s="368"/>
      <c r="AA200" s="368"/>
      <c r="AB200" s="368"/>
      <c r="AC200" s="368"/>
      <c r="AD200" s="368"/>
      <c r="AE200" s="368"/>
      <c r="AF200" s="368"/>
      <c r="AG200" s="368"/>
      <c r="AH200" s="368"/>
      <c r="AI200" s="368"/>
      <c r="AJ200" s="368"/>
      <c r="AK200" s="368"/>
      <c r="AL200" s="368"/>
      <c r="AM200" s="368"/>
      <c r="AN200" s="368"/>
      <c r="AO200" s="368"/>
      <c r="AP200" s="368"/>
      <c r="AQ200" s="368"/>
      <c r="AR200" s="368"/>
      <c r="AS200" s="368"/>
      <c r="AT200" s="368"/>
      <c r="AU200" s="368"/>
      <c r="AV200" s="368"/>
    </row>
    <row r="201" spans="1:48" s="395" customFormat="1" ht="15.75">
      <c r="A201" s="368"/>
      <c r="B201" s="35"/>
      <c r="C201" s="35"/>
      <c r="D201" s="35"/>
      <c r="E201" s="35"/>
      <c r="F201" s="35"/>
      <c r="G201" s="368"/>
      <c r="H201" s="368"/>
      <c r="I201" s="368"/>
      <c r="J201" s="368"/>
      <c r="K201" s="368"/>
      <c r="L201" s="368"/>
      <c r="M201" s="368"/>
      <c r="N201" s="368"/>
      <c r="O201" s="368"/>
      <c r="P201" s="368"/>
      <c r="Q201" s="368"/>
      <c r="R201" s="368"/>
      <c r="S201" s="368"/>
      <c r="T201" s="368"/>
      <c r="U201" s="368"/>
      <c r="V201" s="368"/>
      <c r="W201" s="368"/>
      <c r="X201" s="368"/>
      <c r="Y201" s="368"/>
      <c r="Z201" s="368"/>
      <c r="AA201" s="368"/>
      <c r="AB201" s="368"/>
      <c r="AC201" s="368"/>
      <c r="AD201" s="368"/>
      <c r="AE201" s="368"/>
      <c r="AF201" s="368"/>
      <c r="AG201" s="368"/>
      <c r="AH201" s="368"/>
      <c r="AI201" s="368"/>
      <c r="AJ201" s="368"/>
      <c r="AK201" s="368"/>
      <c r="AL201" s="368"/>
      <c r="AM201" s="368"/>
      <c r="AN201" s="368"/>
      <c r="AO201" s="368"/>
      <c r="AP201" s="368"/>
      <c r="AQ201" s="368"/>
      <c r="AR201" s="368"/>
      <c r="AS201" s="368"/>
      <c r="AT201" s="368"/>
      <c r="AU201" s="368"/>
      <c r="AV201" s="368"/>
    </row>
    <row r="202" spans="1:48" s="395" customFormat="1" ht="15.75">
      <c r="A202" s="368"/>
      <c r="B202" s="35"/>
      <c r="C202" s="35"/>
      <c r="D202" s="35"/>
      <c r="E202" s="35"/>
      <c r="F202" s="35"/>
      <c r="G202" s="368"/>
      <c r="H202" s="368"/>
      <c r="I202" s="368"/>
      <c r="J202" s="368"/>
      <c r="K202" s="368"/>
      <c r="L202" s="368"/>
      <c r="M202" s="368"/>
      <c r="N202" s="368"/>
      <c r="O202" s="368"/>
      <c r="P202" s="368"/>
      <c r="Q202" s="368"/>
      <c r="R202" s="368"/>
      <c r="S202" s="368"/>
      <c r="T202" s="368"/>
      <c r="U202" s="368"/>
      <c r="V202" s="368"/>
      <c r="W202" s="368"/>
      <c r="X202" s="368"/>
      <c r="Y202" s="368"/>
      <c r="Z202" s="368"/>
      <c r="AA202" s="368"/>
      <c r="AB202" s="368"/>
      <c r="AC202" s="368"/>
      <c r="AD202" s="368"/>
      <c r="AE202" s="368"/>
      <c r="AF202" s="368"/>
      <c r="AG202" s="368"/>
      <c r="AH202" s="368"/>
      <c r="AI202" s="368"/>
      <c r="AJ202" s="368"/>
      <c r="AK202" s="368"/>
      <c r="AL202" s="368"/>
      <c r="AM202" s="368"/>
      <c r="AN202" s="368"/>
      <c r="AO202" s="368"/>
      <c r="AP202" s="368"/>
      <c r="AQ202" s="368"/>
      <c r="AR202" s="368"/>
      <c r="AS202" s="368"/>
      <c r="AT202" s="368"/>
      <c r="AU202" s="368"/>
      <c r="AV202" s="368"/>
    </row>
    <row r="203" s="395" customFormat="1" ht="12.75"/>
    <row r="204" s="395" customFormat="1" ht="12.75"/>
    <row r="205" s="395" customFormat="1" ht="12.75"/>
    <row r="206" s="395" customFormat="1" ht="12.75"/>
    <row r="207" s="395" customFormat="1" ht="12.75"/>
    <row r="208" s="395" customFormat="1" ht="12.75"/>
    <row r="209" s="395" customFormat="1" ht="12.75"/>
    <row r="210" s="395" customFormat="1" ht="12.75"/>
    <row r="211" s="395" customFormat="1" ht="12.75"/>
    <row r="212" s="395" customFormat="1" ht="12.75"/>
    <row r="213" s="395" customFormat="1" ht="12.75"/>
    <row r="214" s="395" customFormat="1" ht="12.75"/>
    <row r="215" s="395" customFormat="1" ht="12.75"/>
    <row r="216" s="395" customFormat="1" ht="12.75"/>
    <row r="217" s="395" customFormat="1" ht="12.75"/>
    <row r="218" spans="7:50" ht="12.75">
      <c r="G218" s="395"/>
      <c r="H218" s="395"/>
      <c r="I218" s="395"/>
      <c r="J218" s="395"/>
      <c r="K218" s="395"/>
      <c r="L218" s="395"/>
      <c r="M218" s="395"/>
      <c r="N218" s="395"/>
      <c r="O218" s="395"/>
      <c r="P218" s="395"/>
      <c r="Q218" s="395"/>
      <c r="R218" s="395"/>
      <c r="S218" s="395"/>
      <c r="T218" s="395"/>
      <c r="U218" s="395"/>
      <c r="V218" s="395"/>
      <c r="W218" s="395"/>
      <c r="X218" s="395"/>
      <c r="Y218" s="395"/>
      <c r="Z218" s="395"/>
      <c r="AA218" s="395"/>
      <c r="AB218" s="395"/>
      <c r="AC218" s="395"/>
      <c r="AD218" s="395"/>
      <c r="AE218" s="395"/>
      <c r="AF218" s="395"/>
      <c r="AG218" s="395"/>
      <c r="AH218" s="395"/>
      <c r="AI218" s="395"/>
      <c r="AJ218" s="395"/>
      <c r="AK218" s="395"/>
      <c r="AL218" s="395"/>
      <c r="AM218" s="395"/>
      <c r="AN218" s="395"/>
      <c r="AO218" s="395"/>
      <c r="AP218" s="395"/>
      <c r="AQ218" s="395"/>
      <c r="AR218" s="395"/>
      <c r="AS218" s="395"/>
      <c r="AT218" s="395"/>
      <c r="AU218" s="395"/>
      <c r="AV218" s="395"/>
      <c r="AW218" s="395"/>
      <c r="AX218" s="395"/>
    </row>
    <row r="219" spans="7:50" ht="12.75">
      <c r="G219" s="395"/>
      <c r="H219" s="395"/>
      <c r="I219" s="395"/>
      <c r="J219" s="395"/>
      <c r="K219" s="395"/>
      <c r="L219" s="395"/>
      <c r="M219" s="395"/>
      <c r="N219" s="395"/>
      <c r="O219" s="395"/>
      <c r="P219" s="395"/>
      <c r="Q219" s="395"/>
      <c r="R219" s="395"/>
      <c r="S219" s="395"/>
      <c r="T219" s="395"/>
      <c r="U219" s="395"/>
      <c r="V219" s="395"/>
      <c r="W219" s="395"/>
      <c r="X219" s="395"/>
      <c r="Y219" s="395"/>
      <c r="Z219" s="395"/>
      <c r="AA219" s="395"/>
      <c r="AB219" s="395"/>
      <c r="AC219" s="395"/>
      <c r="AD219" s="395"/>
      <c r="AE219" s="395"/>
      <c r="AF219" s="395"/>
      <c r="AG219" s="395"/>
      <c r="AH219" s="395"/>
      <c r="AI219" s="395"/>
      <c r="AJ219" s="395"/>
      <c r="AK219" s="395"/>
      <c r="AL219" s="395"/>
      <c r="AM219" s="395"/>
      <c r="AN219" s="395"/>
      <c r="AO219" s="395"/>
      <c r="AP219" s="395"/>
      <c r="AQ219" s="395"/>
      <c r="AR219" s="395"/>
      <c r="AS219" s="395"/>
      <c r="AT219" s="395"/>
      <c r="AU219" s="395"/>
      <c r="AV219" s="395"/>
      <c r="AW219" s="395"/>
      <c r="AX219" s="395"/>
    </row>
    <row r="220" spans="7:50" ht="12.75">
      <c r="G220" s="395"/>
      <c r="H220" s="395"/>
      <c r="I220" s="395"/>
      <c r="J220" s="395"/>
      <c r="K220" s="395"/>
      <c r="L220" s="395"/>
      <c r="M220" s="395"/>
      <c r="N220" s="395"/>
      <c r="O220" s="395"/>
      <c r="P220" s="395"/>
      <c r="Q220" s="395"/>
      <c r="R220" s="395"/>
      <c r="S220" s="395"/>
      <c r="T220" s="395"/>
      <c r="U220" s="395"/>
      <c r="V220" s="395"/>
      <c r="W220" s="395"/>
      <c r="X220" s="395"/>
      <c r="Y220" s="395"/>
      <c r="Z220" s="395"/>
      <c r="AA220" s="395"/>
      <c r="AB220" s="395"/>
      <c r="AC220" s="395"/>
      <c r="AD220" s="395"/>
      <c r="AE220" s="395"/>
      <c r="AF220" s="395"/>
      <c r="AG220" s="395"/>
      <c r="AH220" s="395"/>
      <c r="AI220" s="395"/>
      <c r="AJ220" s="395"/>
      <c r="AK220" s="395"/>
      <c r="AL220" s="395"/>
      <c r="AM220" s="395"/>
      <c r="AN220" s="395"/>
      <c r="AO220" s="395"/>
      <c r="AP220" s="395"/>
      <c r="AQ220" s="395"/>
      <c r="AR220" s="395"/>
      <c r="AS220" s="395"/>
      <c r="AT220" s="395"/>
      <c r="AU220" s="395"/>
      <c r="AV220" s="395"/>
      <c r="AW220" s="395"/>
      <c r="AX220" s="395"/>
    </row>
    <row r="221" spans="7:50" ht="12.75">
      <c r="G221" s="395"/>
      <c r="H221" s="395"/>
      <c r="I221" s="395"/>
      <c r="J221" s="395"/>
      <c r="K221" s="395"/>
      <c r="L221" s="395"/>
      <c r="M221" s="395"/>
      <c r="N221" s="395"/>
      <c r="O221" s="395"/>
      <c r="P221" s="395"/>
      <c r="Q221" s="395"/>
      <c r="R221" s="395"/>
      <c r="S221" s="395"/>
      <c r="T221" s="395"/>
      <c r="U221" s="395"/>
      <c r="V221" s="395"/>
      <c r="W221" s="395"/>
      <c r="X221" s="395"/>
      <c r="Y221" s="395"/>
      <c r="Z221" s="395"/>
      <c r="AA221" s="395"/>
      <c r="AB221" s="395"/>
      <c r="AC221" s="395"/>
      <c r="AD221" s="395"/>
      <c r="AE221" s="395"/>
      <c r="AF221" s="395"/>
      <c r="AG221" s="395"/>
      <c r="AH221" s="395"/>
      <c r="AI221" s="395"/>
      <c r="AJ221" s="395"/>
      <c r="AK221" s="395"/>
      <c r="AL221" s="395"/>
      <c r="AM221" s="395"/>
      <c r="AN221" s="395"/>
      <c r="AO221" s="395"/>
      <c r="AP221" s="395"/>
      <c r="AQ221" s="395"/>
      <c r="AR221" s="395"/>
      <c r="AS221" s="395"/>
      <c r="AT221" s="395"/>
      <c r="AU221" s="395"/>
      <c r="AV221" s="395"/>
      <c r="AW221" s="395"/>
      <c r="AX221" s="395"/>
    </row>
    <row r="222" spans="7:50" ht="12.75">
      <c r="G222" s="395"/>
      <c r="H222" s="395"/>
      <c r="I222" s="395"/>
      <c r="J222" s="395"/>
      <c r="K222" s="395"/>
      <c r="L222" s="395"/>
      <c r="M222" s="395"/>
      <c r="N222" s="395"/>
      <c r="O222" s="395"/>
      <c r="P222" s="395"/>
      <c r="Q222" s="395"/>
      <c r="R222" s="395"/>
      <c r="S222" s="395"/>
      <c r="T222" s="395"/>
      <c r="U222" s="395"/>
      <c r="V222" s="395"/>
      <c r="W222" s="395"/>
      <c r="X222" s="395"/>
      <c r="Y222" s="395"/>
      <c r="Z222" s="395"/>
      <c r="AA222" s="395"/>
      <c r="AB222" s="395"/>
      <c r="AC222" s="395"/>
      <c r="AD222" s="395"/>
      <c r="AE222" s="395"/>
      <c r="AF222" s="395"/>
      <c r="AG222" s="395"/>
      <c r="AH222" s="395"/>
      <c r="AI222" s="395"/>
      <c r="AJ222" s="395"/>
      <c r="AK222" s="395"/>
      <c r="AL222" s="395"/>
      <c r="AM222" s="395"/>
      <c r="AN222" s="395"/>
      <c r="AO222" s="395"/>
      <c r="AP222" s="395"/>
      <c r="AQ222" s="395"/>
      <c r="AR222" s="395"/>
      <c r="AS222" s="395"/>
      <c r="AT222" s="395"/>
      <c r="AU222" s="395"/>
      <c r="AV222" s="395"/>
      <c r="AW222" s="395"/>
      <c r="AX222" s="395"/>
    </row>
    <row r="223" spans="7:50" ht="12.75">
      <c r="G223" s="395"/>
      <c r="H223" s="395"/>
      <c r="I223" s="395"/>
      <c r="J223" s="395"/>
      <c r="K223" s="395"/>
      <c r="L223" s="395"/>
      <c r="M223" s="395"/>
      <c r="N223" s="395"/>
      <c r="O223" s="395"/>
      <c r="P223" s="395"/>
      <c r="Q223" s="395"/>
      <c r="R223" s="395"/>
      <c r="S223" s="395"/>
      <c r="T223" s="395"/>
      <c r="U223" s="395"/>
      <c r="V223" s="395"/>
      <c r="W223" s="395"/>
      <c r="X223" s="395"/>
      <c r="Y223" s="395"/>
      <c r="Z223" s="395"/>
      <c r="AA223" s="395"/>
      <c r="AB223" s="395"/>
      <c r="AC223" s="395"/>
      <c r="AD223" s="395"/>
      <c r="AE223" s="395"/>
      <c r="AF223" s="395"/>
      <c r="AG223" s="395"/>
      <c r="AH223" s="395"/>
      <c r="AI223" s="395"/>
      <c r="AJ223" s="395"/>
      <c r="AK223" s="395"/>
      <c r="AL223" s="395"/>
      <c r="AM223" s="395"/>
      <c r="AN223" s="395"/>
      <c r="AO223" s="395"/>
      <c r="AP223" s="395"/>
      <c r="AQ223" s="395"/>
      <c r="AR223" s="395"/>
      <c r="AS223" s="395"/>
      <c r="AT223" s="395"/>
      <c r="AU223" s="395"/>
      <c r="AV223" s="395"/>
      <c r="AW223" s="395"/>
      <c r="AX223" s="395"/>
    </row>
    <row r="224" spans="7:50" ht="12.75">
      <c r="G224" s="395"/>
      <c r="H224" s="395"/>
      <c r="I224" s="395"/>
      <c r="J224" s="395"/>
      <c r="K224" s="395"/>
      <c r="L224" s="395"/>
      <c r="M224" s="395"/>
      <c r="N224" s="395"/>
      <c r="O224" s="395"/>
      <c r="P224" s="395"/>
      <c r="Q224" s="395"/>
      <c r="R224" s="395"/>
      <c r="S224" s="395"/>
      <c r="T224" s="395"/>
      <c r="U224" s="395"/>
      <c r="V224" s="395"/>
      <c r="W224" s="395"/>
      <c r="X224" s="395"/>
      <c r="Y224" s="395"/>
      <c r="Z224" s="395"/>
      <c r="AA224" s="395"/>
      <c r="AB224" s="395"/>
      <c r="AC224" s="395"/>
      <c r="AD224" s="395"/>
      <c r="AE224" s="395"/>
      <c r="AF224" s="395"/>
      <c r="AG224" s="395"/>
      <c r="AH224" s="395"/>
      <c r="AI224" s="395"/>
      <c r="AJ224" s="395"/>
      <c r="AK224" s="395"/>
      <c r="AL224" s="395"/>
      <c r="AM224" s="395"/>
      <c r="AN224" s="395"/>
      <c r="AO224" s="395"/>
      <c r="AP224" s="395"/>
      <c r="AQ224" s="395"/>
      <c r="AR224" s="395"/>
      <c r="AS224" s="395"/>
      <c r="AT224" s="395"/>
      <c r="AU224" s="395"/>
      <c r="AV224" s="395"/>
      <c r="AW224" s="395"/>
      <c r="AX224" s="395"/>
    </row>
    <row r="225" spans="7:50" ht="12.75">
      <c r="G225" s="395"/>
      <c r="H225" s="395"/>
      <c r="I225" s="395"/>
      <c r="J225" s="395"/>
      <c r="K225" s="395"/>
      <c r="L225" s="395"/>
      <c r="M225" s="395"/>
      <c r="N225" s="395"/>
      <c r="O225" s="395"/>
      <c r="P225" s="395"/>
      <c r="Q225" s="395"/>
      <c r="R225" s="395"/>
      <c r="S225" s="395"/>
      <c r="T225" s="395"/>
      <c r="U225" s="395"/>
      <c r="V225" s="395"/>
      <c r="W225" s="395"/>
      <c r="X225" s="395"/>
      <c r="Y225" s="395"/>
      <c r="Z225" s="395"/>
      <c r="AA225" s="395"/>
      <c r="AB225" s="395"/>
      <c r="AC225" s="395"/>
      <c r="AD225" s="395"/>
      <c r="AE225" s="395"/>
      <c r="AF225" s="395"/>
      <c r="AG225" s="395"/>
      <c r="AH225" s="395"/>
      <c r="AI225" s="395"/>
      <c r="AJ225" s="395"/>
      <c r="AK225" s="395"/>
      <c r="AL225" s="395"/>
      <c r="AM225" s="395"/>
      <c r="AN225" s="395"/>
      <c r="AO225" s="395"/>
      <c r="AP225" s="395"/>
      <c r="AQ225" s="395"/>
      <c r="AR225" s="395"/>
      <c r="AS225" s="395"/>
      <c r="AT225" s="395"/>
      <c r="AU225" s="395"/>
      <c r="AV225" s="395"/>
      <c r="AW225" s="395"/>
      <c r="AX225" s="395"/>
    </row>
    <row r="226" spans="7:50" ht="12.75">
      <c r="G226" s="395"/>
      <c r="H226" s="395"/>
      <c r="I226" s="395"/>
      <c r="J226" s="395"/>
      <c r="K226" s="395"/>
      <c r="L226" s="395"/>
      <c r="M226" s="395"/>
      <c r="N226" s="395"/>
      <c r="O226" s="395"/>
      <c r="P226" s="395"/>
      <c r="Q226" s="395"/>
      <c r="R226" s="395"/>
      <c r="S226" s="395"/>
      <c r="T226" s="395"/>
      <c r="U226" s="395"/>
      <c r="V226" s="395"/>
      <c r="W226" s="395"/>
      <c r="X226" s="395"/>
      <c r="Y226" s="395"/>
      <c r="Z226" s="395"/>
      <c r="AA226" s="395"/>
      <c r="AB226" s="395"/>
      <c r="AC226" s="395"/>
      <c r="AD226" s="395"/>
      <c r="AE226" s="395"/>
      <c r="AF226" s="395"/>
      <c r="AG226" s="395"/>
      <c r="AH226" s="395"/>
      <c r="AI226" s="395"/>
      <c r="AJ226" s="395"/>
      <c r="AK226" s="395"/>
      <c r="AL226" s="395"/>
      <c r="AM226" s="395"/>
      <c r="AN226" s="395"/>
      <c r="AO226" s="395"/>
      <c r="AP226" s="395"/>
      <c r="AQ226" s="395"/>
      <c r="AR226" s="395"/>
      <c r="AS226" s="395"/>
      <c r="AT226" s="395"/>
      <c r="AU226" s="395"/>
      <c r="AV226" s="395"/>
      <c r="AW226" s="395"/>
      <c r="AX226" s="395"/>
    </row>
    <row r="227" spans="7:50" ht="12.75">
      <c r="G227" s="395"/>
      <c r="H227" s="395"/>
      <c r="I227" s="395"/>
      <c r="J227" s="395"/>
      <c r="K227" s="395"/>
      <c r="L227" s="395"/>
      <c r="M227" s="395"/>
      <c r="N227" s="395"/>
      <c r="O227" s="395"/>
      <c r="P227" s="395"/>
      <c r="Q227" s="395"/>
      <c r="R227" s="395"/>
      <c r="S227" s="395"/>
      <c r="T227" s="395"/>
      <c r="U227" s="395"/>
      <c r="V227" s="395"/>
      <c r="W227" s="395"/>
      <c r="X227" s="395"/>
      <c r="Y227" s="395"/>
      <c r="Z227" s="395"/>
      <c r="AA227" s="395"/>
      <c r="AB227" s="395"/>
      <c r="AC227" s="395"/>
      <c r="AD227" s="395"/>
      <c r="AE227" s="395"/>
      <c r="AF227" s="395"/>
      <c r="AG227" s="395"/>
      <c r="AH227" s="395"/>
      <c r="AI227" s="395"/>
      <c r="AJ227" s="395"/>
      <c r="AK227" s="395"/>
      <c r="AL227" s="395"/>
      <c r="AM227" s="395"/>
      <c r="AN227" s="395"/>
      <c r="AO227" s="395"/>
      <c r="AP227" s="395"/>
      <c r="AQ227" s="395"/>
      <c r="AR227" s="395"/>
      <c r="AS227" s="395"/>
      <c r="AT227" s="395"/>
      <c r="AU227" s="395"/>
      <c r="AV227" s="395"/>
      <c r="AW227" s="395"/>
      <c r="AX227" s="395"/>
    </row>
    <row r="228" spans="7:50" ht="12.75">
      <c r="G228" s="395"/>
      <c r="H228" s="395"/>
      <c r="I228" s="395"/>
      <c r="J228" s="395"/>
      <c r="K228" s="395"/>
      <c r="L228" s="395"/>
      <c r="M228" s="395"/>
      <c r="N228" s="395"/>
      <c r="O228" s="395"/>
      <c r="P228" s="395"/>
      <c r="Q228" s="395"/>
      <c r="R228" s="395"/>
      <c r="S228" s="395"/>
      <c r="T228" s="395"/>
      <c r="U228" s="395"/>
      <c r="V228" s="395"/>
      <c r="W228" s="395"/>
      <c r="X228" s="395"/>
      <c r="Y228" s="395"/>
      <c r="Z228" s="395"/>
      <c r="AA228" s="395"/>
      <c r="AB228" s="395"/>
      <c r="AC228" s="395"/>
      <c r="AD228" s="395"/>
      <c r="AE228" s="395"/>
      <c r="AF228" s="395"/>
      <c r="AG228" s="395"/>
      <c r="AH228" s="395"/>
      <c r="AI228" s="395"/>
      <c r="AJ228" s="395"/>
      <c r="AK228" s="395"/>
      <c r="AL228" s="395"/>
      <c r="AM228" s="395"/>
      <c r="AN228" s="395"/>
      <c r="AO228" s="395"/>
      <c r="AP228" s="395"/>
      <c r="AQ228" s="395"/>
      <c r="AR228" s="395"/>
      <c r="AS228" s="395"/>
      <c r="AT228" s="395"/>
      <c r="AU228" s="395"/>
      <c r="AV228" s="395"/>
      <c r="AW228" s="395"/>
      <c r="AX228" s="395"/>
    </row>
    <row r="229" spans="7:50" ht="12.75">
      <c r="G229" s="395"/>
      <c r="H229" s="395"/>
      <c r="I229" s="395"/>
      <c r="J229" s="395"/>
      <c r="K229" s="395"/>
      <c r="L229" s="395"/>
      <c r="M229" s="395"/>
      <c r="N229" s="395"/>
      <c r="O229" s="395"/>
      <c r="P229" s="395"/>
      <c r="Q229" s="395"/>
      <c r="R229" s="395"/>
      <c r="S229" s="395"/>
      <c r="T229" s="395"/>
      <c r="U229" s="395"/>
      <c r="V229" s="395"/>
      <c r="W229" s="395"/>
      <c r="X229" s="395"/>
      <c r="Y229" s="395"/>
      <c r="Z229" s="395"/>
      <c r="AA229" s="395"/>
      <c r="AB229" s="395"/>
      <c r="AC229" s="395"/>
      <c r="AD229" s="395"/>
      <c r="AE229" s="395"/>
      <c r="AF229" s="395"/>
      <c r="AG229" s="395"/>
      <c r="AH229" s="395"/>
      <c r="AI229" s="395"/>
      <c r="AJ229" s="395"/>
      <c r="AK229" s="395"/>
      <c r="AL229" s="395"/>
      <c r="AM229" s="395"/>
      <c r="AN229" s="395"/>
      <c r="AO229" s="395"/>
      <c r="AP229" s="395"/>
      <c r="AQ229" s="395"/>
      <c r="AR229" s="395"/>
      <c r="AS229" s="395"/>
      <c r="AT229" s="395"/>
      <c r="AU229" s="395"/>
      <c r="AV229" s="395"/>
      <c r="AW229" s="395"/>
      <c r="AX229" s="395"/>
    </row>
    <row r="230" spans="7:50" ht="12.75">
      <c r="G230" s="395"/>
      <c r="H230" s="395"/>
      <c r="I230" s="395"/>
      <c r="J230" s="395"/>
      <c r="K230" s="395"/>
      <c r="L230" s="395"/>
      <c r="M230" s="395"/>
      <c r="N230" s="395"/>
      <c r="O230" s="395"/>
      <c r="P230" s="395"/>
      <c r="Q230" s="395"/>
      <c r="R230" s="395"/>
      <c r="S230" s="395"/>
      <c r="T230" s="395"/>
      <c r="U230" s="395"/>
      <c r="V230" s="395"/>
      <c r="W230" s="395"/>
      <c r="X230" s="395"/>
      <c r="Y230" s="395"/>
      <c r="Z230" s="395"/>
      <c r="AA230" s="395"/>
      <c r="AB230" s="395"/>
      <c r="AC230" s="395"/>
      <c r="AD230" s="395"/>
      <c r="AE230" s="395"/>
      <c r="AF230" s="395"/>
      <c r="AG230" s="395"/>
      <c r="AH230" s="395"/>
      <c r="AI230" s="395"/>
      <c r="AJ230" s="395"/>
      <c r="AK230" s="395"/>
      <c r="AL230" s="395"/>
      <c r="AM230" s="395"/>
      <c r="AN230" s="395"/>
      <c r="AO230" s="395"/>
      <c r="AP230" s="395"/>
      <c r="AQ230" s="395"/>
      <c r="AR230" s="395"/>
      <c r="AS230" s="395"/>
      <c r="AT230" s="395"/>
      <c r="AU230" s="395"/>
      <c r="AV230" s="395"/>
      <c r="AW230" s="395"/>
      <c r="AX230" s="395"/>
    </row>
    <row r="231" spans="7:50" ht="12.75">
      <c r="G231" s="395"/>
      <c r="H231" s="395"/>
      <c r="I231" s="395"/>
      <c r="J231" s="395"/>
      <c r="K231" s="395"/>
      <c r="L231" s="395"/>
      <c r="M231" s="395"/>
      <c r="N231" s="395"/>
      <c r="O231" s="395"/>
      <c r="P231" s="395"/>
      <c r="Q231" s="395"/>
      <c r="R231" s="395"/>
      <c r="S231" s="395"/>
      <c r="T231" s="395"/>
      <c r="U231" s="395"/>
      <c r="V231" s="395"/>
      <c r="W231" s="395"/>
      <c r="X231" s="395"/>
      <c r="Y231" s="395"/>
      <c r="Z231" s="395"/>
      <c r="AA231" s="395"/>
      <c r="AB231" s="395"/>
      <c r="AC231" s="395"/>
      <c r="AD231" s="395"/>
      <c r="AE231" s="395"/>
      <c r="AF231" s="395"/>
      <c r="AG231" s="395"/>
      <c r="AH231" s="395"/>
      <c r="AI231" s="395"/>
      <c r="AJ231" s="395"/>
      <c r="AK231" s="395"/>
      <c r="AL231" s="395"/>
      <c r="AM231" s="395"/>
      <c r="AN231" s="395"/>
      <c r="AO231" s="395"/>
      <c r="AP231" s="395"/>
      <c r="AQ231" s="395"/>
      <c r="AR231" s="395"/>
      <c r="AS231" s="395"/>
      <c r="AT231" s="395"/>
      <c r="AU231" s="395"/>
      <c r="AV231" s="395"/>
      <c r="AW231" s="395"/>
      <c r="AX231" s="395"/>
    </row>
    <row r="232" spans="7:50" ht="12.75">
      <c r="G232" s="395"/>
      <c r="H232" s="395"/>
      <c r="I232" s="395"/>
      <c r="J232" s="395"/>
      <c r="K232" s="395"/>
      <c r="L232" s="395"/>
      <c r="M232" s="395"/>
      <c r="N232" s="395"/>
      <c r="O232" s="395"/>
      <c r="P232" s="395"/>
      <c r="Q232" s="395"/>
      <c r="R232" s="395"/>
      <c r="S232" s="395"/>
      <c r="T232" s="395"/>
      <c r="U232" s="395"/>
      <c r="V232" s="395"/>
      <c r="W232" s="395"/>
      <c r="X232" s="395"/>
      <c r="Y232" s="395"/>
      <c r="Z232" s="395"/>
      <c r="AA232" s="395"/>
      <c r="AB232" s="395"/>
      <c r="AC232" s="395"/>
      <c r="AD232" s="395"/>
      <c r="AE232" s="395"/>
      <c r="AF232" s="395"/>
      <c r="AG232" s="395"/>
      <c r="AH232" s="395"/>
      <c r="AI232" s="395"/>
      <c r="AJ232" s="395"/>
      <c r="AK232" s="395"/>
      <c r="AL232" s="395"/>
      <c r="AM232" s="395"/>
      <c r="AN232" s="395"/>
      <c r="AO232" s="395"/>
      <c r="AP232" s="395"/>
      <c r="AQ232" s="395"/>
      <c r="AR232" s="395"/>
      <c r="AS232" s="395"/>
      <c r="AT232" s="395"/>
      <c r="AU232" s="395"/>
      <c r="AV232" s="395"/>
      <c r="AW232" s="395"/>
      <c r="AX232" s="395"/>
    </row>
    <row r="233" spans="7:50" ht="12.75">
      <c r="G233" s="395"/>
      <c r="H233" s="395"/>
      <c r="I233" s="395"/>
      <c r="J233" s="395"/>
      <c r="K233" s="395"/>
      <c r="L233" s="395"/>
      <c r="M233" s="395"/>
      <c r="N233" s="395"/>
      <c r="O233" s="395"/>
      <c r="P233" s="395"/>
      <c r="Q233" s="395"/>
      <c r="R233" s="395"/>
      <c r="S233" s="395"/>
      <c r="T233" s="395"/>
      <c r="U233" s="395"/>
      <c r="V233" s="395"/>
      <c r="W233" s="395"/>
      <c r="X233" s="395"/>
      <c r="Y233" s="395"/>
      <c r="Z233" s="395"/>
      <c r="AA233" s="395"/>
      <c r="AB233" s="395"/>
      <c r="AC233" s="395"/>
      <c r="AD233" s="395"/>
      <c r="AE233" s="395"/>
      <c r="AF233" s="395"/>
      <c r="AG233" s="395"/>
      <c r="AH233" s="395"/>
      <c r="AI233" s="395"/>
      <c r="AJ233" s="395"/>
      <c r="AK233" s="395"/>
      <c r="AL233" s="395"/>
      <c r="AM233" s="395"/>
      <c r="AN233" s="395"/>
      <c r="AO233" s="395"/>
      <c r="AP233" s="395"/>
      <c r="AQ233" s="395"/>
      <c r="AR233" s="395"/>
      <c r="AS233" s="395"/>
      <c r="AT233" s="395"/>
      <c r="AU233" s="395"/>
      <c r="AV233" s="395"/>
      <c r="AW233" s="395"/>
      <c r="AX233" s="395"/>
    </row>
    <row r="234" spans="7:50" ht="12.75">
      <c r="G234" s="395"/>
      <c r="H234" s="395"/>
      <c r="I234" s="395"/>
      <c r="J234" s="395"/>
      <c r="K234" s="395"/>
      <c r="L234" s="395"/>
      <c r="M234" s="395"/>
      <c r="N234" s="395"/>
      <c r="O234" s="395"/>
      <c r="P234" s="395"/>
      <c r="Q234" s="395"/>
      <c r="R234" s="395"/>
      <c r="S234" s="395"/>
      <c r="T234" s="395"/>
      <c r="U234" s="395"/>
      <c r="V234" s="395"/>
      <c r="W234" s="395"/>
      <c r="X234" s="395"/>
      <c r="Y234" s="395"/>
      <c r="Z234" s="395"/>
      <c r="AA234" s="395"/>
      <c r="AB234" s="395"/>
      <c r="AC234" s="395"/>
      <c r="AD234" s="395"/>
      <c r="AE234" s="395"/>
      <c r="AF234" s="395"/>
      <c r="AG234" s="395"/>
      <c r="AH234" s="395"/>
      <c r="AI234" s="395"/>
      <c r="AJ234" s="395"/>
      <c r="AK234" s="395"/>
      <c r="AL234" s="395"/>
      <c r="AM234" s="395"/>
      <c r="AN234" s="395"/>
      <c r="AO234" s="395"/>
      <c r="AP234" s="395"/>
      <c r="AQ234" s="395"/>
      <c r="AR234" s="395"/>
      <c r="AS234" s="395"/>
      <c r="AT234" s="395"/>
      <c r="AU234" s="395"/>
      <c r="AV234" s="395"/>
      <c r="AW234" s="395"/>
      <c r="AX234" s="395"/>
    </row>
    <row r="235" spans="7:50" ht="12.75">
      <c r="G235" s="395"/>
      <c r="H235" s="395"/>
      <c r="I235" s="395"/>
      <c r="J235" s="395"/>
      <c r="K235" s="395"/>
      <c r="L235" s="395"/>
      <c r="M235" s="395"/>
      <c r="N235" s="395"/>
      <c r="O235" s="395"/>
      <c r="P235" s="395"/>
      <c r="Q235" s="395"/>
      <c r="R235" s="395"/>
      <c r="S235" s="395"/>
      <c r="T235" s="395"/>
      <c r="U235" s="395"/>
      <c r="V235" s="395"/>
      <c r="W235" s="395"/>
      <c r="X235" s="395"/>
      <c r="Y235" s="395"/>
      <c r="Z235" s="395"/>
      <c r="AA235" s="395"/>
      <c r="AB235" s="395"/>
      <c r="AC235" s="395"/>
      <c r="AD235" s="395"/>
      <c r="AE235" s="395"/>
      <c r="AF235" s="395"/>
      <c r="AG235" s="395"/>
      <c r="AH235" s="395"/>
      <c r="AI235" s="395"/>
      <c r="AJ235" s="395"/>
      <c r="AK235" s="395"/>
      <c r="AL235" s="395"/>
      <c r="AM235" s="395"/>
      <c r="AN235" s="395"/>
      <c r="AO235" s="395"/>
      <c r="AP235" s="395"/>
      <c r="AQ235" s="395"/>
      <c r="AR235" s="395"/>
      <c r="AS235" s="395"/>
      <c r="AT235" s="395"/>
      <c r="AU235" s="395"/>
      <c r="AV235" s="395"/>
      <c r="AW235" s="395"/>
      <c r="AX235" s="395"/>
    </row>
    <row r="236" spans="7:50" ht="12.75">
      <c r="G236" s="395"/>
      <c r="H236" s="395"/>
      <c r="I236" s="395"/>
      <c r="J236" s="395"/>
      <c r="K236" s="395"/>
      <c r="L236" s="395"/>
      <c r="M236" s="395"/>
      <c r="N236" s="395"/>
      <c r="O236" s="395"/>
      <c r="P236" s="395"/>
      <c r="Q236" s="395"/>
      <c r="R236" s="395"/>
      <c r="S236" s="395"/>
      <c r="T236" s="395"/>
      <c r="U236" s="395"/>
      <c r="V236" s="395"/>
      <c r="W236" s="395"/>
      <c r="X236" s="395"/>
      <c r="Y236" s="395"/>
      <c r="Z236" s="395"/>
      <c r="AA236" s="395"/>
      <c r="AB236" s="395"/>
      <c r="AC236" s="395"/>
      <c r="AD236" s="395"/>
      <c r="AE236" s="395"/>
      <c r="AF236" s="395"/>
      <c r="AG236" s="395"/>
      <c r="AH236" s="395"/>
      <c r="AI236" s="395"/>
      <c r="AJ236" s="395"/>
      <c r="AK236" s="395"/>
      <c r="AL236" s="395"/>
      <c r="AM236" s="395"/>
      <c r="AN236" s="395"/>
      <c r="AO236" s="395"/>
      <c r="AP236" s="395"/>
      <c r="AQ236" s="395"/>
      <c r="AR236" s="395"/>
      <c r="AS236" s="395"/>
      <c r="AT236" s="395"/>
      <c r="AU236" s="395"/>
      <c r="AV236" s="395"/>
      <c r="AW236" s="395"/>
      <c r="AX236" s="395"/>
    </row>
    <row r="237" spans="7:50" ht="12.75">
      <c r="G237" s="395"/>
      <c r="H237" s="395"/>
      <c r="I237" s="395"/>
      <c r="J237" s="395"/>
      <c r="K237" s="395"/>
      <c r="L237" s="395"/>
      <c r="M237" s="395"/>
      <c r="N237" s="395"/>
      <c r="O237" s="395"/>
      <c r="P237" s="395"/>
      <c r="Q237" s="395"/>
      <c r="R237" s="395"/>
      <c r="S237" s="395"/>
      <c r="T237" s="395"/>
      <c r="U237" s="395"/>
      <c r="V237" s="395"/>
      <c r="W237" s="395"/>
      <c r="X237" s="395"/>
      <c r="Y237" s="395"/>
      <c r="Z237" s="395"/>
      <c r="AA237" s="395"/>
      <c r="AB237" s="395"/>
      <c r="AC237" s="395"/>
      <c r="AD237" s="395"/>
      <c r="AE237" s="395"/>
      <c r="AF237" s="395"/>
      <c r="AG237" s="395"/>
      <c r="AH237" s="395"/>
      <c r="AI237" s="395"/>
      <c r="AJ237" s="395"/>
      <c r="AK237" s="395"/>
      <c r="AL237" s="395"/>
      <c r="AM237" s="395"/>
      <c r="AN237" s="395"/>
      <c r="AO237" s="395"/>
      <c r="AP237" s="395"/>
      <c r="AQ237" s="395"/>
      <c r="AR237" s="395"/>
      <c r="AS237" s="395"/>
      <c r="AT237" s="395"/>
      <c r="AU237" s="395"/>
      <c r="AV237" s="395"/>
      <c r="AW237" s="395"/>
      <c r="AX237" s="395"/>
    </row>
    <row r="238" spans="7:50" ht="12.75">
      <c r="G238" s="395"/>
      <c r="H238" s="395"/>
      <c r="I238" s="395"/>
      <c r="J238" s="395"/>
      <c r="K238" s="395"/>
      <c r="L238" s="395"/>
      <c r="M238" s="395"/>
      <c r="N238" s="395"/>
      <c r="O238" s="395"/>
      <c r="P238" s="395"/>
      <c r="Q238" s="395"/>
      <c r="R238" s="395"/>
      <c r="S238" s="395"/>
      <c r="T238" s="395"/>
      <c r="U238" s="395"/>
      <c r="V238" s="395"/>
      <c r="W238" s="395"/>
      <c r="X238" s="395"/>
      <c r="Y238" s="395"/>
      <c r="Z238" s="395"/>
      <c r="AA238" s="395"/>
      <c r="AB238" s="395"/>
      <c r="AC238" s="395"/>
      <c r="AD238" s="395"/>
      <c r="AE238" s="395"/>
      <c r="AF238" s="395"/>
      <c r="AG238" s="395"/>
      <c r="AH238" s="395"/>
      <c r="AI238" s="395"/>
      <c r="AJ238" s="395"/>
      <c r="AK238" s="395"/>
      <c r="AL238" s="395"/>
      <c r="AM238" s="395"/>
      <c r="AN238" s="395"/>
      <c r="AO238" s="395"/>
      <c r="AP238" s="395"/>
      <c r="AQ238" s="395"/>
      <c r="AR238" s="395"/>
      <c r="AS238" s="395"/>
      <c r="AT238" s="395"/>
      <c r="AU238" s="395"/>
      <c r="AV238" s="395"/>
      <c r="AW238" s="395"/>
      <c r="AX238" s="395"/>
    </row>
    <row r="239" spans="7:50" ht="12.75">
      <c r="G239" s="395"/>
      <c r="H239" s="395"/>
      <c r="I239" s="395"/>
      <c r="J239" s="395"/>
      <c r="K239" s="395"/>
      <c r="L239" s="395"/>
      <c r="M239" s="395"/>
      <c r="N239" s="395"/>
      <c r="O239" s="395"/>
      <c r="P239" s="395"/>
      <c r="Q239" s="395"/>
      <c r="R239" s="395"/>
      <c r="S239" s="395"/>
      <c r="T239" s="395"/>
      <c r="U239" s="395"/>
      <c r="V239" s="395"/>
      <c r="W239" s="395"/>
      <c r="X239" s="395"/>
      <c r="Y239" s="395"/>
      <c r="Z239" s="395"/>
      <c r="AA239" s="395"/>
      <c r="AB239" s="395"/>
      <c r="AC239" s="395"/>
      <c r="AD239" s="395"/>
      <c r="AE239" s="395"/>
      <c r="AF239" s="395"/>
      <c r="AG239" s="395"/>
      <c r="AH239" s="395"/>
      <c r="AI239" s="395"/>
      <c r="AJ239" s="395"/>
      <c r="AK239" s="395"/>
      <c r="AL239" s="395"/>
      <c r="AM239" s="395"/>
      <c r="AN239" s="395"/>
      <c r="AO239" s="395"/>
      <c r="AP239" s="395"/>
      <c r="AQ239" s="395"/>
      <c r="AR239" s="395"/>
      <c r="AS239" s="395"/>
      <c r="AT239" s="395"/>
      <c r="AU239" s="395"/>
      <c r="AV239" s="395"/>
      <c r="AW239" s="395"/>
      <c r="AX239" s="395"/>
    </row>
    <row r="240" spans="7:50" ht="12.75">
      <c r="G240" s="395"/>
      <c r="H240" s="395"/>
      <c r="I240" s="395"/>
      <c r="J240" s="395"/>
      <c r="K240" s="395"/>
      <c r="L240" s="395"/>
      <c r="M240" s="395"/>
      <c r="N240" s="395"/>
      <c r="O240" s="395"/>
      <c r="P240" s="395"/>
      <c r="Q240" s="395"/>
      <c r="R240" s="395"/>
      <c r="S240" s="395"/>
      <c r="T240" s="395"/>
      <c r="U240" s="395"/>
      <c r="V240" s="395"/>
      <c r="W240" s="395"/>
      <c r="X240" s="395"/>
      <c r="Y240" s="395"/>
      <c r="Z240" s="395"/>
      <c r="AA240" s="395"/>
      <c r="AB240" s="395"/>
      <c r="AC240" s="395"/>
      <c r="AD240" s="395"/>
      <c r="AE240" s="395"/>
      <c r="AF240" s="395"/>
      <c r="AG240" s="395"/>
      <c r="AH240" s="395"/>
      <c r="AI240" s="395"/>
      <c r="AJ240" s="395"/>
      <c r="AK240" s="395"/>
      <c r="AL240" s="395"/>
      <c r="AM240" s="395"/>
      <c r="AN240" s="395"/>
      <c r="AO240" s="395"/>
      <c r="AP240" s="395"/>
      <c r="AQ240" s="395"/>
      <c r="AR240" s="395"/>
      <c r="AS240" s="395"/>
      <c r="AT240" s="395"/>
      <c r="AU240" s="395"/>
      <c r="AV240" s="395"/>
      <c r="AW240" s="395"/>
      <c r="AX240" s="395"/>
    </row>
    <row r="241" spans="7:50" ht="12.75">
      <c r="G241" s="395"/>
      <c r="H241" s="395"/>
      <c r="I241" s="395"/>
      <c r="J241" s="395"/>
      <c r="K241" s="395"/>
      <c r="L241" s="395"/>
      <c r="M241" s="395"/>
      <c r="N241" s="395"/>
      <c r="O241" s="395"/>
      <c r="P241" s="395"/>
      <c r="Q241" s="395"/>
      <c r="R241" s="395"/>
      <c r="S241" s="395"/>
      <c r="T241" s="395"/>
      <c r="U241" s="395"/>
      <c r="V241" s="395"/>
      <c r="W241" s="395"/>
      <c r="X241" s="395"/>
      <c r="Y241" s="395"/>
      <c r="Z241" s="395"/>
      <c r="AA241" s="395"/>
      <c r="AB241" s="395"/>
      <c r="AC241" s="395"/>
      <c r="AD241" s="395"/>
      <c r="AE241" s="395"/>
      <c r="AF241" s="395"/>
      <c r="AG241" s="395"/>
      <c r="AH241" s="395"/>
      <c r="AI241" s="395"/>
      <c r="AJ241" s="395"/>
      <c r="AK241" s="395"/>
      <c r="AL241" s="395"/>
      <c r="AM241" s="395"/>
      <c r="AN241" s="395"/>
      <c r="AO241" s="395"/>
      <c r="AP241" s="395"/>
      <c r="AQ241" s="395"/>
      <c r="AR241" s="395"/>
      <c r="AS241" s="395"/>
      <c r="AT241" s="395"/>
      <c r="AU241" s="395"/>
      <c r="AV241" s="395"/>
      <c r="AW241" s="395"/>
      <c r="AX241" s="395"/>
    </row>
    <row r="242" spans="7:50" ht="12.75">
      <c r="G242" s="395"/>
      <c r="H242" s="395"/>
      <c r="I242" s="395"/>
      <c r="J242" s="395"/>
      <c r="K242" s="395"/>
      <c r="L242" s="395"/>
      <c r="M242" s="395"/>
      <c r="N242" s="395"/>
      <c r="O242" s="395"/>
      <c r="P242" s="395"/>
      <c r="Q242" s="395"/>
      <c r="R242" s="395"/>
      <c r="S242" s="395"/>
      <c r="T242" s="395"/>
      <c r="U242" s="395"/>
      <c r="V242" s="395"/>
      <c r="W242" s="395"/>
      <c r="X242" s="395"/>
      <c r="Y242" s="395"/>
      <c r="Z242" s="395"/>
      <c r="AA242" s="395"/>
      <c r="AB242" s="395"/>
      <c r="AC242" s="395"/>
      <c r="AD242" s="395"/>
      <c r="AE242" s="395"/>
      <c r="AF242" s="395"/>
      <c r="AG242" s="395"/>
      <c r="AH242" s="395"/>
      <c r="AI242" s="395"/>
      <c r="AJ242" s="395"/>
      <c r="AK242" s="395"/>
      <c r="AL242" s="395"/>
      <c r="AM242" s="395"/>
      <c r="AN242" s="395"/>
      <c r="AO242" s="395"/>
      <c r="AP242" s="395"/>
      <c r="AQ242" s="395"/>
      <c r="AR242" s="395"/>
      <c r="AS242" s="395"/>
      <c r="AT242" s="395"/>
      <c r="AU242" s="395"/>
      <c r="AV242" s="395"/>
      <c r="AW242" s="395"/>
      <c r="AX242" s="395"/>
    </row>
    <row r="243" spans="7:50" ht="12.75">
      <c r="G243" s="395"/>
      <c r="H243" s="395"/>
      <c r="I243" s="395"/>
      <c r="J243" s="395"/>
      <c r="K243" s="395"/>
      <c r="L243" s="395"/>
      <c r="M243" s="395"/>
      <c r="N243" s="395"/>
      <c r="O243" s="395"/>
      <c r="P243" s="395"/>
      <c r="Q243" s="395"/>
      <c r="R243" s="395"/>
      <c r="S243" s="395"/>
      <c r="T243" s="395"/>
      <c r="U243" s="395"/>
      <c r="V243" s="395"/>
      <c r="W243" s="395"/>
      <c r="X243" s="395"/>
      <c r="Y243" s="395"/>
      <c r="Z243" s="395"/>
      <c r="AA243" s="395"/>
      <c r="AB243" s="395"/>
      <c r="AC243" s="395"/>
      <c r="AD243" s="395"/>
      <c r="AE243" s="395"/>
      <c r="AF243" s="395"/>
      <c r="AG243" s="395"/>
      <c r="AH243" s="395"/>
      <c r="AI243" s="395"/>
      <c r="AJ243" s="395"/>
      <c r="AK243" s="395"/>
      <c r="AL243" s="395"/>
      <c r="AM243" s="395"/>
      <c r="AN243" s="395"/>
      <c r="AO243" s="395"/>
      <c r="AP243" s="395"/>
      <c r="AQ243" s="395"/>
      <c r="AR243" s="395"/>
      <c r="AS243" s="395"/>
      <c r="AT243" s="395"/>
      <c r="AU243" s="395"/>
      <c r="AV243" s="395"/>
      <c r="AW243" s="395"/>
      <c r="AX243" s="395"/>
    </row>
    <row r="244" spans="7:50" ht="12.75">
      <c r="G244" s="395"/>
      <c r="H244" s="395"/>
      <c r="I244" s="395"/>
      <c r="J244" s="395"/>
      <c r="K244" s="395"/>
      <c r="L244" s="395"/>
      <c r="M244" s="395"/>
      <c r="N244" s="395"/>
      <c r="O244" s="395"/>
      <c r="P244" s="395"/>
      <c r="Q244" s="395"/>
      <c r="R244" s="395"/>
      <c r="S244" s="395"/>
      <c r="T244" s="395"/>
      <c r="U244" s="395"/>
      <c r="V244" s="395"/>
      <c r="W244" s="395"/>
      <c r="X244" s="395"/>
      <c r="Y244" s="395"/>
      <c r="Z244" s="395"/>
      <c r="AA244" s="395"/>
      <c r="AB244" s="395"/>
      <c r="AC244" s="395"/>
      <c r="AD244" s="395"/>
      <c r="AE244" s="395"/>
      <c r="AF244" s="395"/>
      <c r="AG244" s="395"/>
      <c r="AH244" s="395"/>
      <c r="AI244" s="395"/>
      <c r="AJ244" s="395"/>
      <c r="AK244" s="395"/>
      <c r="AL244" s="395"/>
      <c r="AM244" s="395"/>
      <c r="AN244" s="395"/>
      <c r="AO244" s="395"/>
      <c r="AP244" s="395"/>
      <c r="AQ244" s="395"/>
      <c r="AR244" s="395"/>
      <c r="AS244" s="395"/>
      <c r="AT244" s="395"/>
      <c r="AU244" s="395"/>
      <c r="AV244" s="395"/>
      <c r="AW244" s="395"/>
      <c r="AX244" s="395"/>
    </row>
    <row r="245" spans="7:50" ht="12.75">
      <c r="G245" s="395"/>
      <c r="H245" s="395"/>
      <c r="I245" s="395"/>
      <c r="J245" s="395"/>
      <c r="K245" s="395"/>
      <c r="L245" s="395"/>
      <c r="M245" s="395"/>
      <c r="N245" s="395"/>
      <c r="O245" s="395"/>
      <c r="P245" s="395"/>
      <c r="Q245" s="395"/>
      <c r="R245" s="395"/>
      <c r="S245" s="395"/>
      <c r="T245" s="395"/>
      <c r="U245" s="395"/>
      <c r="V245" s="395"/>
      <c r="W245" s="395"/>
      <c r="X245" s="395"/>
      <c r="Y245" s="395"/>
      <c r="Z245" s="395"/>
      <c r="AA245" s="395"/>
      <c r="AB245" s="395"/>
      <c r="AC245" s="395"/>
      <c r="AD245" s="395"/>
      <c r="AE245" s="395"/>
      <c r="AF245" s="395"/>
      <c r="AG245" s="395"/>
      <c r="AH245" s="395"/>
      <c r="AI245" s="395"/>
      <c r="AJ245" s="395"/>
      <c r="AK245" s="395"/>
      <c r="AL245" s="395"/>
      <c r="AM245" s="395"/>
      <c r="AN245" s="395"/>
      <c r="AO245" s="395"/>
      <c r="AP245" s="395"/>
      <c r="AQ245" s="395"/>
      <c r="AR245" s="395"/>
      <c r="AS245" s="395"/>
      <c r="AT245" s="395"/>
      <c r="AU245" s="395"/>
      <c r="AV245" s="395"/>
      <c r="AW245" s="395"/>
      <c r="AX245" s="395"/>
    </row>
    <row r="246" spans="7:50" ht="12.75">
      <c r="G246" s="395"/>
      <c r="H246" s="395"/>
      <c r="I246" s="395"/>
      <c r="J246" s="395"/>
      <c r="K246" s="395"/>
      <c r="L246" s="395"/>
      <c r="M246" s="395"/>
      <c r="N246" s="395"/>
      <c r="O246" s="395"/>
      <c r="P246" s="395"/>
      <c r="Q246" s="395"/>
      <c r="R246" s="395"/>
      <c r="S246" s="395"/>
      <c r="T246" s="395"/>
      <c r="U246" s="395"/>
      <c r="V246" s="395"/>
      <c r="W246" s="395"/>
      <c r="X246" s="395"/>
      <c r="Y246" s="395"/>
      <c r="Z246" s="395"/>
      <c r="AA246" s="395"/>
      <c r="AB246" s="395"/>
      <c r="AC246" s="395"/>
      <c r="AD246" s="395"/>
      <c r="AE246" s="395"/>
      <c r="AF246" s="395"/>
      <c r="AG246" s="395"/>
      <c r="AH246" s="395"/>
      <c r="AI246" s="395"/>
      <c r="AJ246" s="395"/>
      <c r="AK246" s="395"/>
      <c r="AL246" s="395"/>
      <c r="AM246" s="395"/>
      <c r="AN246" s="395"/>
      <c r="AO246" s="395"/>
      <c r="AP246" s="395"/>
      <c r="AQ246" s="395"/>
      <c r="AR246" s="395"/>
      <c r="AS246" s="395"/>
      <c r="AT246" s="395"/>
      <c r="AU246" s="395"/>
      <c r="AV246" s="395"/>
      <c r="AW246" s="395"/>
      <c r="AX246" s="395"/>
    </row>
    <row r="247" spans="7:50" ht="12.75">
      <c r="G247" s="395"/>
      <c r="H247" s="395"/>
      <c r="I247" s="395"/>
      <c r="J247" s="395"/>
      <c r="K247" s="395"/>
      <c r="L247" s="395"/>
      <c r="M247" s="395"/>
      <c r="N247" s="395"/>
      <c r="O247" s="395"/>
      <c r="P247" s="395"/>
      <c r="Q247" s="395"/>
      <c r="R247" s="395"/>
      <c r="S247" s="395"/>
      <c r="T247" s="395"/>
      <c r="U247" s="395"/>
      <c r="V247" s="395"/>
      <c r="W247" s="395"/>
      <c r="X247" s="395"/>
      <c r="Y247" s="395"/>
      <c r="Z247" s="395"/>
      <c r="AA247" s="395"/>
      <c r="AB247" s="395"/>
      <c r="AC247" s="395"/>
      <c r="AD247" s="395"/>
      <c r="AE247" s="395"/>
      <c r="AF247" s="395"/>
      <c r="AG247" s="395"/>
      <c r="AH247" s="395"/>
      <c r="AI247" s="395"/>
      <c r="AJ247" s="395"/>
      <c r="AK247" s="395"/>
      <c r="AL247" s="395"/>
      <c r="AM247" s="395"/>
      <c r="AN247" s="395"/>
      <c r="AO247" s="395"/>
      <c r="AP247" s="395"/>
      <c r="AQ247" s="395"/>
      <c r="AR247" s="395"/>
      <c r="AS247" s="395"/>
      <c r="AT247" s="395"/>
      <c r="AU247" s="395"/>
      <c r="AV247" s="395"/>
      <c r="AW247" s="395"/>
      <c r="AX247" s="395"/>
    </row>
    <row r="248" spans="7:50" ht="12.75">
      <c r="G248" s="395"/>
      <c r="H248" s="395"/>
      <c r="I248" s="395"/>
      <c r="J248" s="395"/>
      <c r="K248" s="395"/>
      <c r="L248" s="395"/>
      <c r="M248" s="395"/>
      <c r="N248" s="395"/>
      <c r="O248" s="395"/>
      <c r="P248" s="395"/>
      <c r="Q248" s="395"/>
      <c r="R248" s="395"/>
      <c r="S248" s="395"/>
      <c r="T248" s="395"/>
      <c r="U248" s="395"/>
      <c r="V248" s="395"/>
      <c r="W248" s="395"/>
      <c r="X248" s="395"/>
      <c r="Y248" s="395"/>
      <c r="Z248" s="395"/>
      <c r="AA248" s="395"/>
      <c r="AB248" s="395"/>
      <c r="AC248" s="395"/>
      <c r="AD248" s="395"/>
      <c r="AE248" s="395"/>
      <c r="AF248" s="395"/>
      <c r="AG248" s="395"/>
      <c r="AH248" s="395"/>
      <c r="AI248" s="395"/>
      <c r="AJ248" s="395"/>
      <c r="AK248" s="395"/>
      <c r="AL248" s="395"/>
      <c r="AM248" s="395"/>
      <c r="AN248" s="395"/>
      <c r="AO248" s="395"/>
      <c r="AP248" s="395"/>
      <c r="AQ248" s="395"/>
      <c r="AR248" s="395"/>
      <c r="AS248" s="395"/>
      <c r="AT248" s="395"/>
      <c r="AU248" s="395"/>
      <c r="AV248" s="395"/>
      <c r="AW248" s="395"/>
      <c r="AX248" s="395"/>
    </row>
    <row r="249" spans="7:50" ht="12.75">
      <c r="G249" s="395"/>
      <c r="H249" s="395"/>
      <c r="I249" s="395"/>
      <c r="J249" s="395"/>
      <c r="K249" s="395"/>
      <c r="L249" s="395"/>
      <c r="M249" s="395"/>
      <c r="N249" s="395"/>
      <c r="O249" s="395"/>
      <c r="P249" s="395"/>
      <c r="Q249" s="395"/>
      <c r="R249" s="395"/>
      <c r="S249" s="395"/>
      <c r="T249" s="395"/>
      <c r="U249" s="395"/>
      <c r="V249" s="395"/>
      <c r="W249" s="395"/>
      <c r="X249" s="395"/>
      <c r="Y249" s="395"/>
      <c r="Z249" s="395"/>
      <c r="AA249" s="395"/>
      <c r="AB249" s="395"/>
      <c r="AC249" s="395"/>
      <c r="AD249" s="395"/>
      <c r="AE249" s="395"/>
      <c r="AF249" s="395"/>
      <c r="AG249" s="395"/>
      <c r="AH249" s="395"/>
      <c r="AI249" s="395"/>
      <c r="AJ249" s="395"/>
      <c r="AK249" s="395"/>
      <c r="AL249" s="395"/>
      <c r="AM249" s="395"/>
      <c r="AN249" s="395"/>
      <c r="AO249" s="395"/>
      <c r="AP249" s="395"/>
      <c r="AQ249" s="395"/>
      <c r="AR249" s="395"/>
      <c r="AS249" s="395"/>
      <c r="AT249" s="395"/>
      <c r="AU249" s="395"/>
      <c r="AV249" s="395"/>
      <c r="AW249" s="395"/>
      <c r="AX249" s="395"/>
    </row>
    <row r="250" spans="7:50" ht="12.75">
      <c r="G250" s="395"/>
      <c r="H250" s="395"/>
      <c r="I250" s="395"/>
      <c r="J250" s="395"/>
      <c r="K250" s="395"/>
      <c r="L250" s="395"/>
      <c r="M250" s="395"/>
      <c r="N250" s="395"/>
      <c r="O250" s="395"/>
      <c r="P250" s="395"/>
      <c r="Q250" s="395"/>
      <c r="R250" s="395"/>
      <c r="S250" s="395"/>
      <c r="T250" s="395"/>
      <c r="U250" s="395"/>
      <c r="V250" s="395"/>
      <c r="W250" s="395"/>
      <c r="X250" s="395"/>
      <c r="Y250" s="395"/>
      <c r="Z250" s="395"/>
      <c r="AA250" s="395"/>
      <c r="AB250" s="395"/>
      <c r="AC250" s="395"/>
      <c r="AD250" s="395"/>
      <c r="AE250" s="395"/>
      <c r="AF250" s="395"/>
      <c r="AG250" s="395"/>
      <c r="AH250" s="395"/>
      <c r="AI250" s="395"/>
      <c r="AJ250" s="395"/>
      <c r="AK250" s="395"/>
      <c r="AL250" s="395"/>
      <c r="AM250" s="395"/>
      <c r="AN250" s="395"/>
      <c r="AO250" s="395"/>
      <c r="AP250" s="395"/>
      <c r="AQ250" s="395"/>
      <c r="AR250" s="395"/>
      <c r="AS250" s="395"/>
      <c r="AT250" s="395"/>
      <c r="AU250" s="395"/>
      <c r="AV250" s="395"/>
      <c r="AW250" s="395"/>
      <c r="AX250" s="395"/>
    </row>
    <row r="251" spans="7:50" ht="12.75">
      <c r="G251" s="395"/>
      <c r="H251" s="395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395"/>
      <c r="T251" s="395"/>
      <c r="U251" s="395"/>
      <c r="V251" s="395"/>
      <c r="W251" s="395"/>
      <c r="X251" s="395"/>
      <c r="Y251" s="395"/>
      <c r="Z251" s="395"/>
      <c r="AA251" s="395"/>
      <c r="AB251" s="395"/>
      <c r="AC251" s="395"/>
      <c r="AD251" s="395"/>
      <c r="AE251" s="395"/>
      <c r="AF251" s="395"/>
      <c r="AG251" s="395"/>
      <c r="AH251" s="395"/>
      <c r="AI251" s="395"/>
      <c r="AJ251" s="395"/>
      <c r="AK251" s="395"/>
      <c r="AL251" s="395"/>
      <c r="AM251" s="395"/>
      <c r="AN251" s="395"/>
      <c r="AO251" s="395"/>
      <c r="AP251" s="395"/>
      <c r="AQ251" s="395"/>
      <c r="AR251" s="395"/>
      <c r="AS251" s="395"/>
      <c r="AT251" s="395"/>
      <c r="AU251" s="395"/>
      <c r="AV251" s="395"/>
      <c r="AW251" s="395"/>
      <c r="AX251" s="395"/>
    </row>
    <row r="252" spans="7:50" ht="12.75">
      <c r="G252" s="395"/>
      <c r="H252" s="395"/>
      <c r="I252" s="395"/>
      <c r="J252" s="395"/>
      <c r="K252" s="395"/>
      <c r="L252" s="395"/>
      <c r="M252" s="395"/>
      <c r="N252" s="395"/>
      <c r="O252" s="395"/>
      <c r="P252" s="395"/>
      <c r="Q252" s="395"/>
      <c r="R252" s="395"/>
      <c r="S252" s="395"/>
      <c r="T252" s="395"/>
      <c r="U252" s="395"/>
      <c r="V252" s="395"/>
      <c r="W252" s="395"/>
      <c r="X252" s="395"/>
      <c r="Y252" s="395"/>
      <c r="Z252" s="395"/>
      <c r="AA252" s="395"/>
      <c r="AB252" s="395"/>
      <c r="AC252" s="395"/>
      <c r="AD252" s="395"/>
      <c r="AE252" s="395"/>
      <c r="AF252" s="395"/>
      <c r="AG252" s="395"/>
      <c r="AH252" s="395"/>
      <c r="AI252" s="395"/>
      <c r="AJ252" s="395"/>
      <c r="AK252" s="395"/>
      <c r="AL252" s="395"/>
      <c r="AM252" s="395"/>
      <c r="AN252" s="395"/>
      <c r="AO252" s="395"/>
      <c r="AP252" s="395"/>
      <c r="AQ252" s="395"/>
      <c r="AR252" s="395"/>
      <c r="AS252" s="395"/>
      <c r="AT252" s="395"/>
      <c r="AU252" s="395"/>
      <c r="AV252" s="395"/>
      <c r="AW252" s="395"/>
      <c r="AX252" s="395"/>
    </row>
    <row r="253" spans="7:50" ht="12.75">
      <c r="G253" s="395"/>
      <c r="H253" s="395"/>
      <c r="I253" s="395"/>
      <c r="J253" s="395"/>
      <c r="K253" s="395"/>
      <c r="L253" s="395"/>
      <c r="M253" s="395"/>
      <c r="N253" s="395"/>
      <c r="O253" s="395"/>
      <c r="P253" s="395"/>
      <c r="Q253" s="395"/>
      <c r="R253" s="395"/>
      <c r="S253" s="395"/>
      <c r="T253" s="395"/>
      <c r="U253" s="395"/>
      <c r="V253" s="395"/>
      <c r="W253" s="395"/>
      <c r="X253" s="395"/>
      <c r="Y253" s="395"/>
      <c r="Z253" s="395"/>
      <c r="AA253" s="395"/>
      <c r="AB253" s="395"/>
      <c r="AC253" s="395"/>
      <c r="AD253" s="395"/>
      <c r="AE253" s="395"/>
      <c r="AF253" s="395"/>
      <c r="AG253" s="395"/>
      <c r="AH253" s="395"/>
      <c r="AI253" s="395"/>
      <c r="AJ253" s="395"/>
      <c r="AK253" s="395"/>
      <c r="AL253" s="395"/>
      <c r="AM253" s="395"/>
      <c r="AN253" s="395"/>
      <c r="AO253" s="395"/>
      <c r="AP253" s="395"/>
      <c r="AQ253" s="395"/>
      <c r="AR253" s="395"/>
      <c r="AS253" s="395"/>
      <c r="AT253" s="395"/>
      <c r="AU253" s="395"/>
      <c r="AV253" s="395"/>
      <c r="AW253" s="395"/>
      <c r="AX253" s="395"/>
    </row>
    <row r="254" spans="7:50" ht="12.75">
      <c r="G254" s="395"/>
      <c r="H254" s="395"/>
      <c r="I254" s="395"/>
      <c r="J254" s="395"/>
      <c r="K254" s="395"/>
      <c r="L254" s="395"/>
      <c r="M254" s="395"/>
      <c r="N254" s="395"/>
      <c r="O254" s="395"/>
      <c r="P254" s="395"/>
      <c r="Q254" s="395"/>
      <c r="R254" s="395"/>
      <c r="S254" s="395"/>
      <c r="T254" s="395"/>
      <c r="U254" s="395"/>
      <c r="V254" s="395"/>
      <c r="W254" s="395"/>
      <c r="X254" s="395"/>
      <c r="Y254" s="395"/>
      <c r="Z254" s="395"/>
      <c r="AA254" s="395"/>
      <c r="AB254" s="395"/>
      <c r="AC254" s="395"/>
      <c r="AD254" s="395"/>
      <c r="AE254" s="395"/>
      <c r="AF254" s="395"/>
      <c r="AG254" s="395"/>
      <c r="AH254" s="395"/>
      <c r="AI254" s="395"/>
      <c r="AJ254" s="395"/>
      <c r="AK254" s="395"/>
      <c r="AL254" s="395"/>
      <c r="AM254" s="395"/>
      <c r="AN254" s="395"/>
      <c r="AO254" s="395"/>
      <c r="AP254" s="395"/>
      <c r="AQ254" s="395"/>
      <c r="AR254" s="395"/>
      <c r="AS254" s="395"/>
      <c r="AT254" s="395"/>
      <c r="AU254" s="395"/>
      <c r="AV254" s="395"/>
      <c r="AW254" s="395"/>
      <c r="AX254" s="395"/>
    </row>
    <row r="255" spans="7:50" ht="12.75">
      <c r="G255" s="395"/>
      <c r="H255" s="395"/>
      <c r="I255" s="395"/>
      <c r="J255" s="395"/>
      <c r="K255" s="395"/>
      <c r="L255" s="395"/>
      <c r="M255" s="395"/>
      <c r="N255" s="395"/>
      <c r="O255" s="395"/>
      <c r="P255" s="395"/>
      <c r="Q255" s="395"/>
      <c r="R255" s="395"/>
      <c r="S255" s="395"/>
      <c r="T255" s="395"/>
      <c r="U255" s="395"/>
      <c r="V255" s="395"/>
      <c r="W255" s="395"/>
      <c r="X255" s="395"/>
      <c r="Y255" s="395"/>
      <c r="Z255" s="395"/>
      <c r="AA255" s="395"/>
      <c r="AB255" s="395"/>
      <c r="AC255" s="395"/>
      <c r="AD255" s="395"/>
      <c r="AE255" s="395"/>
      <c r="AF255" s="395"/>
      <c r="AG255" s="395"/>
      <c r="AH255" s="395"/>
      <c r="AI255" s="395"/>
      <c r="AJ255" s="395"/>
      <c r="AK255" s="395"/>
      <c r="AL255" s="395"/>
      <c r="AM255" s="395"/>
      <c r="AN255" s="395"/>
      <c r="AO255" s="395"/>
      <c r="AP255" s="395"/>
      <c r="AQ255" s="395"/>
      <c r="AR255" s="395"/>
      <c r="AS255" s="395"/>
      <c r="AT255" s="395"/>
      <c r="AU255" s="395"/>
      <c r="AV255" s="395"/>
      <c r="AW255" s="395"/>
      <c r="AX255" s="395"/>
    </row>
    <row r="256" spans="7:50" ht="12.75">
      <c r="G256" s="395"/>
      <c r="H256" s="395"/>
      <c r="I256" s="395"/>
      <c r="J256" s="395"/>
      <c r="K256" s="395"/>
      <c r="L256" s="395"/>
      <c r="M256" s="395"/>
      <c r="N256" s="395"/>
      <c r="O256" s="395"/>
      <c r="P256" s="395"/>
      <c r="Q256" s="395"/>
      <c r="R256" s="395"/>
      <c r="S256" s="395"/>
      <c r="T256" s="395"/>
      <c r="U256" s="395"/>
      <c r="V256" s="395"/>
      <c r="W256" s="395"/>
      <c r="X256" s="395"/>
      <c r="Y256" s="395"/>
      <c r="Z256" s="395"/>
      <c r="AA256" s="395"/>
      <c r="AB256" s="395"/>
      <c r="AC256" s="395"/>
      <c r="AD256" s="395"/>
      <c r="AE256" s="395"/>
      <c r="AF256" s="395"/>
      <c r="AG256" s="395"/>
      <c r="AH256" s="395"/>
      <c r="AI256" s="395"/>
      <c r="AJ256" s="395"/>
      <c r="AK256" s="395"/>
      <c r="AL256" s="395"/>
      <c r="AM256" s="395"/>
      <c r="AN256" s="395"/>
      <c r="AO256" s="395"/>
      <c r="AP256" s="395"/>
      <c r="AQ256" s="395"/>
      <c r="AR256" s="395"/>
      <c r="AS256" s="395"/>
      <c r="AT256" s="395"/>
      <c r="AU256" s="395"/>
      <c r="AV256" s="395"/>
      <c r="AW256" s="395"/>
      <c r="AX256" s="395"/>
    </row>
    <row r="257" spans="7:50" ht="12.75">
      <c r="G257" s="395"/>
      <c r="H257" s="395"/>
      <c r="I257" s="395"/>
      <c r="J257" s="395"/>
      <c r="K257" s="395"/>
      <c r="L257" s="395"/>
      <c r="M257" s="395"/>
      <c r="N257" s="395"/>
      <c r="O257" s="395"/>
      <c r="P257" s="395"/>
      <c r="Q257" s="395"/>
      <c r="R257" s="395"/>
      <c r="S257" s="395"/>
      <c r="T257" s="395"/>
      <c r="U257" s="395"/>
      <c r="V257" s="395"/>
      <c r="W257" s="395"/>
      <c r="X257" s="395"/>
      <c r="Y257" s="395"/>
      <c r="Z257" s="395"/>
      <c r="AA257" s="395"/>
      <c r="AB257" s="395"/>
      <c r="AC257" s="395"/>
      <c r="AD257" s="395"/>
      <c r="AE257" s="395"/>
      <c r="AF257" s="395"/>
      <c r="AG257" s="395"/>
      <c r="AH257" s="395"/>
      <c r="AI257" s="395"/>
      <c r="AJ257" s="395"/>
      <c r="AK257" s="395"/>
      <c r="AL257" s="395"/>
      <c r="AM257" s="395"/>
      <c r="AN257" s="395"/>
      <c r="AO257" s="395"/>
      <c r="AP257" s="395"/>
      <c r="AQ257" s="395"/>
      <c r="AR257" s="395"/>
      <c r="AS257" s="395"/>
      <c r="AT257" s="395"/>
      <c r="AU257" s="395"/>
      <c r="AV257" s="395"/>
      <c r="AW257" s="395"/>
      <c r="AX257" s="395"/>
    </row>
    <row r="258" spans="7:50" ht="12.75">
      <c r="G258" s="395"/>
      <c r="H258" s="395"/>
      <c r="I258" s="395"/>
      <c r="J258" s="395"/>
      <c r="K258" s="395"/>
      <c r="L258" s="395"/>
      <c r="M258" s="395"/>
      <c r="N258" s="395"/>
      <c r="O258" s="395"/>
      <c r="P258" s="395"/>
      <c r="Q258" s="395"/>
      <c r="R258" s="395"/>
      <c r="S258" s="395"/>
      <c r="T258" s="395"/>
      <c r="U258" s="395"/>
      <c r="V258" s="395"/>
      <c r="W258" s="395"/>
      <c r="X258" s="395"/>
      <c r="Y258" s="395"/>
      <c r="Z258" s="395"/>
      <c r="AA258" s="395"/>
      <c r="AB258" s="395"/>
      <c r="AC258" s="395"/>
      <c r="AD258" s="395"/>
      <c r="AE258" s="395"/>
      <c r="AF258" s="395"/>
      <c r="AG258" s="395"/>
      <c r="AH258" s="395"/>
      <c r="AI258" s="395"/>
      <c r="AJ258" s="395"/>
      <c r="AK258" s="395"/>
      <c r="AL258" s="395"/>
      <c r="AM258" s="395"/>
      <c r="AN258" s="395"/>
      <c r="AO258" s="395"/>
      <c r="AP258" s="395"/>
      <c r="AQ258" s="395"/>
      <c r="AR258" s="395"/>
      <c r="AS258" s="395"/>
      <c r="AT258" s="395"/>
      <c r="AU258" s="395"/>
      <c r="AV258" s="395"/>
      <c r="AW258" s="395"/>
      <c r="AX258" s="395"/>
    </row>
    <row r="259" spans="7:50" ht="12.75">
      <c r="G259" s="395"/>
      <c r="H259" s="395"/>
      <c r="I259" s="395"/>
      <c r="J259" s="395"/>
      <c r="K259" s="395"/>
      <c r="L259" s="395"/>
      <c r="M259" s="395"/>
      <c r="N259" s="395"/>
      <c r="O259" s="395"/>
      <c r="P259" s="395"/>
      <c r="Q259" s="395"/>
      <c r="R259" s="395"/>
      <c r="S259" s="395"/>
      <c r="T259" s="395"/>
      <c r="U259" s="395"/>
      <c r="V259" s="395"/>
      <c r="W259" s="395"/>
      <c r="X259" s="395"/>
      <c r="Y259" s="395"/>
      <c r="Z259" s="395"/>
      <c r="AA259" s="395"/>
      <c r="AB259" s="395"/>
      <c r="AC259" s="395"/>
      <c r="AD259" s="395"/>
      <c r="AE259" s="395"/>
      <c r="AF259" s="395"/>
      <c r="AG259" s="395"/>
      <c r="AH259" s="395"/>
      <c r="AI259" s="395"/>
      <c r="AJ259" s="395"/>
      <c r="AK259" s="395"/>
      <c r="AL259" s="395"/>
      <c r="AM259" s="395"/>
      <c r="AN259" s="395"/>
      <c r="AO259" s="395"/>
      <c r="AP259" s="395"/>
      <c r="AQ259" s="395"/>
      <c r="AR259" s="395"/>
      <c r="AS259" s="395"/>
      <c r="AT259" s="395"/>
      <c r="AU259" s="395"/>
      <c r="AV259" s="395"/>
      <c r="AW259" s="395"/>
      <c r="AX259" s="395"/>
    </row>
    <row r="260" spans="7:50" ht="12.75">
      <c r="G260" s="395"/>
      <c r="H260" s="395"/>
      <c r="I260" s="395"/>
      <c r="J260" s="395"/>
      <c r="K260" s="395"/>
      <c r="L260" s="395"/>
      <c r="M260" s="395"/>
      <c r="N260" s="395"/>
      <c r="O260" s="395"/>
      <c r="P260" s="395"/>
      <c r="Q260" s="395"/>
      <c r="R260" s="395"/>
      <c r="S260" s="395"/>
      <c r="T260" s="395"/>
      <c r="U260" s="395"/>
      <c r="V260" s="395"/>
      <c r="W260" s="395"/>
      <c r="X260" s="395"/>
      <c r="Y260" s="395"/>
      <c r="Z260" s="395"/>
      <c r="AA260" s="395"/>
      <c r="AB260" s="395"/>
      <c r="AC260" s="395"/>
      <c r="AD260" s="395"/>
      <c r="AE260" s="395"/>
      <c r="AF260" s="395"/>
      <c r="AG260" s="395"/>
      <c r="AH260" s="395"/>
      <c r="AI260" s="395"/>
      <c r="AJ260" s="395"/>
      <c r="AK260" s="395"/>
      <c r="AL260" s="395"/>
      <c r="AM260" s="395"/>
      <c r="AN260" s="395"/>
      <c r="AO260" s="395"/>
      <c r="AP260" s="395"/>
      <c r="AQ260" s="395"/>
      <c r="AR260" s="395"/>
      <c r="AS260" s="395"/>
      <c r="AT260" s="395"/>
      <c r="AU260" s="395"/>
      <c r="AV260" s="395"/>
      <c r="AW260" s="395"/>
      <c r="AX260" s="395"/>
    </row>
    <row r="261" spans="7:50" ht="12.75">
      <c r="G261" s="395"/>
      <c r="H261" s="395"/>
      <c r="I261" s="395"/>
      <c r="J261" s="395"/>
      <c r="K261" s="395"/>
      <c r="L261" s="395"/>
      <c r="M261" s="395"/>
      <c r="N261" s="395"/>
      <c r="O261" s="395"/>
      <c r="P261" s="395"/>
      <c r="Q261" s="395"/>
      <c r="R261" s="395"/>
      <c r="S261" s="395"/>
      <c r="T261" s="395"/>
      <c r="U261" s="395"/>
      <c r="V261" s="395"/>
      <c r="W261" s="395"/>
      <c r="X261" s="395"/>
      <c r="Y261" s="395"/>
      <c r="Z261" s="395"/>
      <c r="AA261" s="395"/>
      <c r="AB261" s="395"/>
      <c r="AC261" s="395"/>
      <c r="AD261" s="395"/>
      <c r="AE261" s="395"/>
      <c r="AF261" s="395"/>
      <c r="AG261" s="395"/>
      <c r="AH261" s="395"/>
      <c r="AI261" s="395"/>
      <c r="AJ261" s="395"/>
      <c r="AK261" s="395"/>
      <c r="AL261" s="395"/>
      <c r="AM261" s="395"/>
      <c r="AN261" s="395"/>
      <c r="AO261" s="395"/>
      <c r="AP261" s="395"/>
      <c r="AQ261" s="395"/>
      <c r="AR261" s="395"/>
      <c r="AS261" s="395"/>
      <c r="AT261" s="395"/>
      <c r="AU261" s="395"/>
      <c r="AV261" s="395"/>
      <c r="AW261" s="395"/>
      <c r="AX261" s="395"/>
    </row>
    <row r="262" spans="7:50" ht="12.75">
      <c r="G262" s="395"/>
      <c r="H262" s="395"/>
      <c r="I262" s="395"/>
      <c r="J262" s="395"/>
      <c r="K262" s="395"/>
      <c r="L262" s="395"/>
      <c r="M262" s="395"/>
      <c r="N262" s="395"/>
      <c r="O262" s="395"/>
      <c r="P262" s="395"/>
      <c r="Q262" s="395"/>
      <c r="R262" s="395"/>
      <c r="S262" s="395"/>
      <c r="T262" s="395"/>
      <c r="U262" s="395"/>
      <c r="V262" s="395"/>
      <c r="W262" s="395"/>
      <c r="X262" s="395"/>
      <c r="Y262" s="395"/>
      <c r="Z262" s="395"/>
      <c r="AA262" s="395"/>
      <c r="AB262" s="395"/>
      <c r="AC262" s="395"/>
      <c r="AD262" s="395"/>
      <c r="AE262" s="395"/>
      <c r="AF262" s="395"/>
      <c r="AG262" s="395"/>
      <c r="AH262" s="395"/>
      <c r="AI262" s="395"/>
      <c r="AJ262" s="395"/>
      <c r="AK262" s="395"/>
      <c r="AL262" s="395"/>
      <c r="AM262" s="395"/>
      <c r="AN262" s="395"/>
      <c r="AO262" s="395"/>
      <c r="AP262" s="395"/>
      <c r="AQ262" s="395"/>
      <c r="AR262" s="395"/>
      <c r="AS262" s="395"/>
      <c r="AT262" s="395"/>
      <c r="AU262" s="395"/>
      <c r="AV262" s="395"/>
      <c r="AW262" s="395"/>
      <c r="AX262" s="395"/>
    </row>
    <row r="263" spans="7:50" ht="12.75">
      <c r="G263" s="395"/>
      <c r="H263" s="395"/>
      <c r="I263" s="395"/>
      <c r="J263" s="395"/>
      <c r="K263" s="395"/>
      <c r="L263" s="395"/>
      <c r="M263" s="395"/>
      <c r="N263" s="395"/>
      <c r="O263" s="395"/>
      <c r="P263" s="395"/>
      <c r="Q263" s="395"/>
      <c r="R263" s="395"/>
      <c r="S263" s="395"/>
      <c r="T263" s="395"/>
      <c r="U263" s="395"/>
      <c r="V263" s="395"/>
      <c r="W263" s="395"/>
      <c r="X263" s="395"/>
      <c r="Y263" s="395"/>
      <c r="Z263" s="395"/>
      <c r="AA263" s="395"/>
      <c r="AB263" s="395"/>
      <c r="AC263" s="395"/>
      <c r="AD263" s="395"/>
      <c r="AE263" s="395"/>
      <c r="AF263" s="395"/>
      <c r="AG263" s="395"/>
      <c r="AH263" s="395"/>
      <c r="AI263" s="395"/>
      <c r="AJ263" s="395"/>
      <c r="AK263" s="395"/>
      <c r="AL263" s="395"/>
      <c r="AM263" s="395"/>
      <c r="AN263" s="395"/>
      <c r="AO263" s="395"/>
      <c r="AP263" s="395"/>
      <c r="AQ263" s="395"/>
      <c r="AR263" s="395"/>
      <c r="AS263" s="395"/>
      <c r="AT263" s="395"/>
      <c r="AU263" s="395"/>
      <c r="AV263" s="395"/>
      <c r="AW263" s="395"/>
      <c r="AX263" s="395"/>
    </row>
    <row r="264" spans="7:50" ht="12.75">
      <c r="G264" s="395"/>
      <c r="H264" s="395"/>
      <c r="I264" s="395"/>
      <c r="J264" s="395"/>
      <c r="K264" s="395"/>
      <c r="L264" s="395"/>
      <c r="M264" s="395"/>
      <c r="N264" s="395"/>
      <c r="O264" s="395"/>
      <c r="P264" s="395"/>
      <c r="Q264" s="395"/>
      <c r="R264" s="395"/>
      <c r="S264" s="395"/>
      <c r="T264" s="395"/>
      <c r="U264" s="395"/>
      <c r="V264" s="395"/>
      <c r="W264" s="395"/>
      <c r="X264" s="395"/>
      <c r="Y264" s="395"/>
      <c r="Z264" s="395"/>
      <c r="AA264" s="395"/>
      <c r="AB264" s="395"/>
      <c r="AC264" s="395"/>
      <c r="AD264" s="395"/>
      <c r="AE264" s="395"/>
      <c r="AF264" s="395"/>
      <c r="AG264" s="395"/>
      <c r="AH264" s="395"/>
      <c r="AI264" s="395"/>
      <c r="AJ264" s="395"/>
      <c r="AK264" s="395"/>
      <c r="AL264" s="395"/>
      <c r="AM264" s="395"/>
      <c r="AN264" s="395"/>
      <c r="AO264" s="395"/>
      <c r="AP264" s="395"/>
      <c r="AQ264" s="395"/>
      <c r="AR264" s="395"/>
      <c r="AS264" s="395"/>
      <c r="AT264" s="395"/>
      <c r="AU264" s="395"/>
      <c r="AV264" s="395"/>
      <c r="AW264" s="395"/>
      <c r="AX264" s="395"/>
    </row>
    <row r="265" spans="7:50" ht="12.75">
      <c r="G265" s="395"/>
      <c r="H265" s="395"/>
      <c r="I265" s="395"/>
      <c r="J265" s="395"/>
      <c r="K265" s="395"/>
      <c r="L265" s="395"/>
      <c r="M265" s="395"/>
      <c r="N265" s="395"/>
      <c r="O265" s="395"/>
      <c r="P265" s="395"/>
      <c r="Q265" s="395"/>
      <c r="R265" s="395"/>
      <c r="S265" s="395"/>
      <c r="T265" s="395"/>
      <c r="U265" s="395"/>
      <c r="V265" s="395"/>
      <c r="W265" s="395"/>
      <c r="X265" s="395"/>
      <c r="Y265" s="395"/>
      <c r="Z265" s="395"/>
      <c r="AA265" s="395"/>
      <c r="AB265" s="395"/>
      <c r="AC265" s="395"/>
      <c r="AD265" s="395"/>
      <c r="AE265" s="395"/>
      <c r="AF265" s="395"/>
      <c r="AG265" s="395"/>
      <c r="AH265" s="395"/>
      <c r="AI265" s="395"/>
      <c r="AJ265" s="395"/>
      <c r="AK265" s="395"/>
      <c r="AL265" s="395"/>
      <c r="AM265" s="395"/>
      <c r="AN265" s="395"/>
      <c r="AO265" s="395"/>
      <c r="AP265" s="395"/>
      <c r="AQ265" s="395"/>
      <c r="AR265" s="395"/>
      <c r="AS265" s="395"/>
      <c r="AT265" s="395"/>
      <c r="AU265" s="395"/>
      <c r="AV265" s="395"/>
      <c r="AW265" s="395"/>
      <c r="AX265" s="395"/>
    </row>
    <row r="266" spans="7:50" ht="12.75">
      <c r="G266" s="395"/>
      <c r="H266" s="395"/>
      <c r="I266" s="395"/>
      <c r="J266" s="395"/>
      <c r="K266" s="395"/>
      <c r="L266" s="395"/>
      <c r="M266" s="395"/>
      <c r="N266" s="395"/>
      <c r="O266" s="395"/>
      <c r="P266" s="395"/>
      <c r="Q266" s="395"/>
      <c r="R266" s="395"/>
      <c r="S266" s="395"/>
      <c r="T266" s="395"/>
      <c r="U266" s="395"/>
      <c r="V266" s="395"/>
      <c r="W266" s="395"/>
      <c r="X266" s="395"/>
      <c r="Y266" s="395"/>
      <c r="Z266" s="395"/>
      <c r="AA266" s="395"/>
      <c r="AB266" s="395"/>
      <c r="AC266" s="395"/>
      <c r="AD266" s="395"/>
      <c r="AE266" s="395"/>
      <c r="AF266" s="395"/>
      <c r="AG266" s="395"/>
      <c r="AH266" s="395"/>
      <c r="AI266" s="395"/>
      <c r="AJ266" s="395"/>
      <c r="AK266" s="395"/>
      <c r="AL266" s="395"/>
      <c r="AM266" s="395"/>
      <c r="AN266" s="395"/>
      <c r="AO266" s="395"/>
      <c r="AP266" s="395"/>
      <c r="AQ266" s="395"/>
      <c r="AR266" s="395"/>
      <c r="AS266" s="395"/>
      <c r="AT266" s="395"/>
      <c r="AU266" s="395"/>
      <c r="AV266" s="395"/>
      <c r="AW266" s="395"/>
      <c r="AX266" s="395"/>
    </row>
    <row r="267" spans="7:50" ht="12.75">
      <c r="G267" s="395"/>
      <c r="H267" s="395"/>
      <c r="I267" s="395"/>
      <c r="J267" s="395"/>
      <c r="K267" s="395"/>
      <c r="L267" s="395"/>
      <c r="M267" s="395"/>
      <c r="N267" s="395"/>
      <c r="O267" s="395"/>
      <c r="P267" s="395"/>
      <c r="Q267" s="395"/>
      <c r="R267" s="395"/>
      <c r="S267" s="395"/>
      <c r="T267" s="395"/>
      <c r="U267" s="395"/>
      <c r="V267" s="395"/>
      <c r="W267" s="395"/>
      <c r="X267" s="395"/>
      <c r="Y267" s="395"/>
      <c r="Z267" s="395"/>
      <c r="AA267" s="395"/>
      <c r="AB267" s="395"/>
      <c r="AC267" s="395"/>
      <c r="AD267" s="395"/>
      <c r="AE267" s="395"/>
      <c r="AF267" s="395"/>
      <c r="AG267" s="395"/>
      <c r="AH267" s="395"/>
      <c r="AI267" s="395"/>
      <c r="AJ267" s="395"/>
      <c r="AK267" s="395"/>
      <c r="AL267" s="395"/>
      <c r="AM267" s="395"/>
      <c r="AN267" s="395"/>
      <c r="AO267" s="395"/>
      <c r="AP267" s="395"/>
      <c r="AQ267" s="395"/>
      <c r="AR267" s="395"/>
      <c r="AS267" s="395"/>
      <c r="AT267" s="395"/>
      <c r="AU267" s="395"/>
      <c r="AV267" s="395"/>
      <c r="AW267" s="395"/>
      <c r="AX267" s="395"/>
    </row>
    <row r="268" spans="7:50" ht="12.75">
      <c r="G268" s="395"/>
      <c r="H268" s="395"/>
      <c r="I268" s="395"/>
      <c r="J268" s="395"/>
      <c r="K268" s="395"/>
      <c r="L268" s="395"/>
      <c r="M268" s="395"/>
      <c r="N268" s="395"/>
      <c r="O268" s="395"/>
      <c r="P268" s="395"/>
      <c r="Q268" s="395"/>
      <c r="R268" s="395"/>
      <c r="S268" s="395"/>
      <c r="T268" s="395"/>
      <c r="U268" s="395"/>
      <c r="V268" s="395"/>
      <c r="W268" s="395"/>
      <c r="X268" s="395"/>
      <c r="Y268" s="395"/>
      <c r="Z268" s="395"/>
      <c r="AA268" s="395"/>
      <c r="AB268" s="395"/>
      <c r="AC268" s="395"/>
      <c r="AD268" s="395"/>
      <c r="AE268" s="395"/>
      <c r="AF268" s="395"/>
      <c r="AG268" s="395"/>
      <c r="AH268" s="395"/>
      <c r="AI268" s="395"/>
      <c r="AJ268" s="395"/>
      <c r="AK268" s="395"/>
      <c r="AL268" s="395"/>
      <c r="AM268" s="395"/>
      <c r="AN268" s="395"/>
      <c r="AO268" s="395"/>
      <c r="AP268" s="395"/>
      <c r="AQ268" s="395"/>
      <c r="AR268" s="395"/>
      <c r="AS268" s="395"/>
      <c r="AT268" s="395"/>
      <c r="AU268" s="395"/>
      <c r="AV268" s="395"/>
      <c r="AW268" s="395"/>
      <c r="AX268" s="395"/>
    </row>
    <row r="269" spans="7:50" ht="12.75">
      <c r="G269" s="395"/>
      <c r="H269" s="395"/>
      <c r="I269" s="395"/>
      <c r="J269" s="395"/>
      <c r="K269" s="395"/>
      <c r="L269" s="395"/>
      <c r="M269" s="395"/>
      <c r="N269" s="395"/>
      <c r="O269" s="395"/>
      <c r="P269" s="395"/>
      <c r="Q269" s="395"/>
      <c r="R269" s="395"/>
      <c r="S269" s="395"/>
      <c r="T269" s="395"/>
      <c r="U269" s="395"/>
      <c r="V269" s="395"/>
      <c r="W269" s="395"/>
      <c r="X269" s="395"/>
      <c r="Y269" s="395"/>
      <c r="Z269" s="395"/>
      <c r="AA269" s="395"/>
      <c r="AB269" s="395"/>
      <c r="AC269" s="395"/>
      <c r="AD269" s="395"/>
      <c r="AE269" s="395"/>
      <c r="AF269" s="395"/>
      <c r="AG269" s="395"/>
      <c r="AH269" s="395"/>
      <c r="AI269" s="395"/>
      <c r="AJ269" s="395"/>
      <c r="AK269" s="395"/>
      <c r="AL269" s="395"/>
      <c r="AM269" s="395"/>
      <c r="AN269" s="395"/>
      <c r="AO269" s="395"/>
      <c r="AP269" s="395"/>
      <c r="AQ269" s="395"/>
      <c r="AR269" s="395"/>
      <c r="AS269" s="395"/>
      <c r="AT269" s="395"/>
      <c r="AU269" s="395"/>
      <c r="AV269" s="395"/>
      <c r="AW269" s="395"/>
      <c r="AX269" s="395"/>
    </row>
    <row r="270" spans="7:50" ht="12.75">
      <c r="G270" s="395"/>
      <c r="H270" s="395"/>
      <c r="I270" s="395"/>
      <c r="J270" s="395"/>
      <c r="K270" s="395"/>
      <c r="L270" s="395"/>
      <c r="M270" s="395"/>
      <c r="N270" s="395"/>
      <c r="O270" s="395"/>
      <c r="P270" s="395"/>
      <c r="Q270" s="395"/>
      <c r="R270" s="395"/>
      <c r="S270" s="395"/>
      <c r="T270" s="395"/>
      <c r="U270" s="395"/>
      <c r="V270" s="395"/>
      <c r="W270" s="395"/>
      <c r="X270" s="395"/>
      <c r="Y270" s="395"/>
      <c r="Z270" s="395"/>
      <c r="AA270" s="395"/>
      <c r="AB270" s="395"/>
      <c r="AC270" s="395"/>
      <c r="AD270" s="395"/>
      <c r="AE270" s="395"/>
      <c r="AF270" s="395"/>
      <c r="AG270" s="395"/>
      <c r="AH270" s="395"/>
      <c r="AI270" s="395"/>
      <c r="AJ270" s="395"/>
      <c r="AK270" s="395"/>
      <c r="AL270" s="395"/>
      <c r="AM270" s="395"/>
      <c r="AN270" s="395"/>
      <c r="AO270" s="395"/>
      <c r="AP270" s="395"/>
      <c r="AQ270" s="395"/>
      <c r="AR270" s="395"/>
      <c r="AS270" s="395"/>
      <c r="AT270" s="395"/>
      <c r="AU270" s="395"/>
      <c r="AV270" s="395"/>
      <c r="AW270" s="395"/>
      <c r="AX270" s="395"/>
    </row>
    <row r="271" spans="7:50" ht="12.75">
      <c r="G271" s="395"/>
      <c r="H271" s="395"/>
      <c r="I271" s="395"/>
      <c r="J271" s="395"/>
      <c r="K271" s="395"/>
      <c r="L271" s="395"/>
      <c r="M271" s="395"/>
      <c r="N271" s="395"/>
      <c r="O271" s="395"/>
      <c r="P271" s="395"/>
      <c r="Q271" s="395"/>
      <c r="R271" s="395"/>
      <c r="S271" s="395"/>
      <c r="T271" s="395"/>
      <c r="U271" s="395"/>
      <c r="V271" s="395"/>
      <c r="W271" s="395"/>
      <c r="X271" s="395"/>
      <c r="Y271" s="395"/>
      <c r="Z271" s="395"/>
      <c r="AA271" s="395"/>
      <c r="AB271" s="395"/>
      <c r="AC271" s="395"/>
      <c r="AD271" s="395"/>
      <c r="AE271" s="395"/>
      <c r="AF271" s="395"/>
      <c r="AG271" s="395"/>
      <c r="AH271" s="395"/>
      <c r="AI271" s="395"/>
      <c r="AJ271" s="395"/>
      <c r="AK271" s="395"/>
      <c r="AL271" s="395"/>
      <c r="AM271" s="395"/>
      <c r="AN271" s="395"/>
      <c r="AO271" s="395"/>
      <c r="AP271" s="395"/>
      <c r="AQ271" s="395"/>
      <c r="AR271" s="395"/>
      <c r="AS271" s="395"/>
      <c r="AT271" s="395"/>
      <c r="AU271" s="395"/>
      <c r="AV271" s="395"/>
      <c r="AW271" s="395"/>
      <c r="AX271" s="395"/>
    </row>
    <row r="272" spans="7:50" ht="12.75">
      <c r="G272" s="395"/>
      <c r="H272" s="395"/>
      <c r="I272" s="395"/>
      <c r="J272" s="395"/>
      <c r="K272" s="395"/>
      <c r="L272" s="395"/>
      <c r="M272" s="395"/>
      <c r="N272" s="395"/>
      <c r="O272" s="395"/>
      <c r="P272" s="395"/>
      <c r="Q272" s="395"/>
      <c r="R272" s="395"/>
      <c r="S272" s="395"/>
      <c r="T272" s="395"/>
      <c r="U272" s="395"/>
      <c r="V272" s="395"/>
      <c r="W272" s="395"/>
      <c r="X272" s="395"/>
      <c r="Y272" s="395"/>
      <c r="Z272" s="395"/>
      <c r="AA272" s="395"/>
      <c r="AB272" s="395"/>
      <c r="AC272" s="395"/>
      <c r="AD272" s="395"/>
      <c r="AE272" s="395"/>
      <c r="AF272" s="395"/>
      <c r="AG272" s="395"/>
      <c r="AH272" s="395"/>
      <c r="AI272" s="395"/>
      <c r="AJ272" s="395"/>
      <c r="AK272" s="395"/>
      <c r="AL272" s="395"/>
      <c r="AM272" s="395"/>
      <c r="AN272" s="395"/>
      <c r="AO272" s="395"/>
      <c r="AP272" s="395"/>
      <c r="AQ272" s="395"/>
      <c r="AR272" s="395"/>
      <c r="AS272" s="395"/>
      <c r="AT272" s="395"/>
      <c r="AU272" s="395"/>
      <c r="AV272" s="395"/>
      <c r="AW272" s="395"/>
      <c r="AX272" s="395"/>
    </row>
    <row r="273" spans="7:50" ht="12.75">
      <c r="G273" s="395"/>
      <c r="H273" s="395"/>
      <c r="I273" s="395"/>
      <c r="J273" s="395"/>
      <c r="K273" s="395"/>
      <c r="L273" s="395"/>
      <c r="M273" s="395"/>
      <c r="N273" s="395"/>
      <c r="O273" s="395"/>
      <c r="P273" s="395"/>
      <c r="Q273" s="395"/>
      <c r="R273" s="395"/>
      <c r="S273" s="395"/>
      <c r="T273" s="395"/>
      <c r="U273" s="395"/>
      <c r="V273" s="395"/>
      <c r="W273" s="395"/>
      <c r="X273" s="395"/>
      <c r="Y273" s="395"/>
      <c r="Z273" s="395"/>
      <c r="AA273" s="395"/>
      <c r="AB273" s="395"/>
      <c r="AC273" s="395"/>
      <c r="AD273" s="395"/>
      <c r="AE273" s="395"/>
      <c r="AF273" s="395"/>
      <c r="AG273" s="395"/>
      <c r="AH273" s="395"/>
      <c r="AI273" s="395"/>
      <c r="AJ273" s="395"/>
      <c r="AK273" s="395"/>
      <c r="AL273" s="395"/>
      <c r="AM273" s="395"/>
      <c r="AN273" s="395"/>
      <c r="AO273" s="395"/>
      <c r="AP273" s="395"/>
      <c r="AQ273" s="395"/>
      <c r="AR273" s="395"/>
      <c r="AS273" s="395"/>
      <c r="AT273" s="395"/>
      <c r="AU273" s="395"/>
      <c r="AV273" s="395"/>
      <c r="AW273" s="395"/>
      <c r="AX273" s="395"/>
    </row>
    <row r="274" spans="7:50" ht="12.75">
      <c r="G274" s="395"/>
      <c r="H274" s="395"/>
      <c r="I274" s="395"/>
      <c r="J274" s="395"/>
      <c r="K274" s="395"/>
      <c r="L274" s="395"/>
      <c r="M274" s="395"/>
      <c r="N274" s="395"/>
      <c r="O274" s="395"/>
      <c r="P274" s="395"/>
      <c r="Q274" s="395"/>
      <c r="R274" s="395"/>
      <c r="S274" s="395"/>
      <c r="T274" s="395"/>
      <c r="U274" s="395"/>
      <c r="V274" s="395"/>
      <c r="W274" s="395"/>
      <c r="X274" s="395"/>
      <c r="Y274" s="395"/>
      <c r="Z274" s="395"/>
      <c r="AA274" s="395"/>
      <c r="AB274" s="395"/>
      <c r="AC274" s="395"/>
      <c r="AD274" s="395"/>
      <c r="AE274" s="395"/>
      <c r="AF274" s="395"/>
      <c r="AG274" s="395"/>
      <c r="AH274" s="395"/>
      <c r="AI274" s="395"/>
      <c r="AJ274" s="395"/>
      <c r="AK274" s="395"/>
      <c r="AL274" s="395"/>
      <c r="AM274" s="395"/>
      <c r="AN274" s="395"/>
      <c r="AO274" s="395"/>
      <c r="AP274" s="395"/>
      <c r="AQ274" s="395"/>
      <c r="AR274" s="395"/>
      <c r="AS274" s="395"/>
      <c r="AT274" s="395"/>
      <c r="AU274" s="395"/>
      <c r="AV274" s="395"/>
      <c r="AW274" s="395"/>
      <c r="AX274" s="395"/>
    </row>
    <row r="275" spans="7:50" ht="12.75">
      <c r="G275" s="395"/>
      <c r="H275" s="395"/>
      <c r="I275" s="395"/>
      <c r="J275" s="395"/>
      <c r="K275" s="395"/>
      <c r="L275" s="395"/>
      <c r="M275" s="395"/>
      <c r="N275" s="395"/>
      <c r="O275" s="395"/>
      <c r="P275" s="395"/>
      <c r="Q275" s="395"/>
      <c r="R275" s="395"/>
      <c r="S275" s="395"/>
      <c r="T275" s="395"/>
      <c r="U275" s="395"/>
      <c r="V275" s="395"/>
      <c r="W275" s="395"/>
      <c r="X275" s="395"/>
      <c r="Y275" s="395"/>
      <c r="Z275" s="395"/>
      <c r="AA275" s="395"/>
      <c r="AB275" s="395"/>
      <c r="AC275" s="395"/>
      <c r="AD275" s="395"/>
      <c r="AE275" s="395"/>
      <c r="AF275" s="395"/>
      <c r="AG275" s="395"/>
      <c r="AH275" s="395"/>
      <c r="AI275" s="395"/>
      <c r="AJ275" s="395"/>
      <c r="AK275" s="395"/>
      <c r="AL275" s="395"/>
      <c r="AM275" s="395"/>
      <c r="AN275" s="395"/>
      <c r="AO275" s="395"/>
      <c r="AP275" s="395"/>
      <c r="AQ275" s="395"/>
      <c r="AR275" s="395"/>
      <c r="AS275" s="395"/>
      <c r="AT275" s="395"/>
      <c r="AU275" s="395"/>
      <c r="AV275" s="395"/>
      <c r="AW275" s="395"/>
      <c r="AX275" s="395"/>
    </row>
    <row r="276" spans="7:50" ht="12.75">
      <c r="G276" s="395"/>
      <c r="H276" s="395"/>
      <c r="I276" s="395"/>
      <c r="J276" s="395"/>
      <c r="K276" s="395"/>
      <c r="L276" s="395"/>
      <c r="M276" s="395"/>
      <c r="N276" s="395"/>
      <c r="O276" s="395"/>
      <c r="P276" s="395"/>
      <c r="Q276" s="395"/>
      <c r="R276" s="395"/>
      <c r="S276" s="395"/>
      <c r="T276" s="395"/>
      <c r="U276" s="395"/>
      <c r="V276" s="395"/>
      <c r="W276" s="395"/>
      <c r="X276" s="395"/>
      <c r="Y276" s="395"/>
      <c r="Z276" s="395"/>
      <c r="AA276" s="395"/>
      <c r="AB276" s="395"/>
      <c r="AC276" s="395"/>
      <c r="AD276" s="395"/>
      <c r="AE276" s="395"/>
      <c r="AF276" s="395"/>
      <c r="AG276" s="395"/>
      <c r="AH276" s="395"/>
      <c r="AI276" s="395"/>
      <c r="AJ276" s="395"/>
      <c r="AK276" s="395"/>
      <c r="AL276" s="395"/>
      <c r="AM276" s="395"/>
      <c r="AN276" s="395"/>
      <c r="AO276" s="395"/>
      <c r="AP276" s="395"/>
      <c r="AQ276" s="395"/>
      <c r="AR276" s="395"/>
      <c r="AS276" s="395"/>
      <c r="AT276" s="395"/>
      <c r="AU276" s="395"/>
      <c r="AV276" s="395"/>
      <c r="AW276" s="395"/>
      <c r="AX276" s="395"/>
    </row>
    <row r="277" spans="7:50" ht="12.75">
      <c r="G277" s="395"/>
      <c r="H277" s="395"/>
      <c r="I277" s="395"/>
      <c r="J277" s="395"/>
      <c r="K277" s="395"/>
      <c r="L277" s="395"/>
      <c r="M277" s="395"/>
      <c r="N277" s="395"/>
      <c r="O277" s="395"/>
      <c r="P277" s="395"/>
      <c r="Q277" s="395"/>
      <c r="R277" s="395"/>
      <c r="S277" s="395"/>
      <c r="T277" s="395"/>
      <c r="U277" s="395"/>
      <c r="V277" s="395"/>
      <c r="W277" s="395"/>
      <c r="X277" s="395"/>
      <c r="Y277" s="395"/>
      <c r="Z277" s="395"/>
      <c r="AA277" s="395"/>
      <c r="AB277" s="395"/>
      <c r="AC277" s="395"/>
      <c r="AD277" s="395"/>
      <c r="AE277" s="395"/>
      <c r="AF277" s="395"/>
      <c r="AG277" s="395"/>
      <c r="AH277" s="395"/>
      <c r="AI277" s="395"/>
      <c r="AJ277" s="395"/>
      <c r="AK277" s="395"/>
      <c r="AL277" s="395"/>
      <c r="AM277" s="395"/>
      <c r="AN277" s="395"/>
      <c r="AO277" s="395"/>
      <c r="AP277" s="395"/>
      <c r="AQ277" s="395"/>
      <c r="AR277" s="395"/>
      <c r="AS277" s="395"/>
      <c r="AT277" s="395"/>
      <c r="AU277" s="395"/>
      <c r="AV277" s="395"/>
      <c r="AW277" s="395"/>
      <c r="AX277" s="395"/>
    </row>
    <row r="278" spans="7:50" ht="12.75">
      <c r="G278" s="395"/>
      <c r="H278" s="395"/>
      <c r="I278" s="395"/>
      <c r="J278" s="395"/>
      <c r="K278" s="395"/>
      <c r="L278" s="395"/>
      <c r="M278" s="395"/>
      <c r="N278" s="395"/>
      <c r="O278" s="395"/>
      <c r="P278" s="395"/>
      <c r="Q278" s="395"/>
      <c r="R278" s="395"/>
      <c r="S278" s="395"/>
      <c r="T278" s="395"/>
      <c r="U278" s="395"/>
      <c r="V278" s="395"/>
      <c r="W278" s="395"/>
      <c r="X278" s="395"/>
      <c r="Y278" s="395"/>
      <c r="Z278" s="395"/>
      <c r="AA278" s="395"/>
      <c r="AB278" s="395"/>
      <c r="AC278" s="395"/>
      <c r="AD278" s="395"/>
      <c r="AE278" s="395"/>
      <c r="AF278" s="395"/>
      <c r="AG278" s="395"/>
      <c r="AH278" s="395"/>
      <c r="AI278" s="395"/>
      <c r="AJ278" s="395"/>
      <c r="AK278" s="395"/>
      <c r="AL278" s="395"/>
      <c r="AM278" s="395"/>
      <c r="AN278" s="395"/>
      <c r="AO278" s="395"/>
      <c r="AP278" s="395"/>
      <c r="AQ278" s="395"/>
      <c r="AR278" s="395"/>
      <c r="AS278" s="395"/>
      <c r="AT278" s="395"/>
      <c r="AU278" s="395"/>
      <c r="AV278" s="395"/>
      <c r="AW278" s="395"/>
      <c r="AX278" s="395"/>
    </row>
    <row r="279" spans="7:50" ht="12.75">
      <c r="G279" s="395"/>
      <c r="H279" s="395"/>
      <c r="I279" s="395"/>
      <c r="J279" s="395"/>
      <c r="K279" s="395"/>
      <c r="L279" s="395"/>
      <c r="M279" s="395"/>
      <c r="N279" s="395"/>
      <c r="O279" s="395"/>
      <c r="P279" s="395"/>
      <c r="Q279" s="395"/>
      <c r="R279" s="395"/>
      <c r="S279" s="395"/>
      <c r="T279" s="395"/>
      <c r="U279" s="395"/>
      <c r="V279" s="395"/>
      <c r="W279" s="395"/>
      <c r="X279" s="395"/>
      <c r="Y279" s="395"/>
      <c r="Z279" s="395"/>
      <c r="AA279" s="395"/>
      <c r="AB279" s="395"/>
      <c r="AC279" s="395"/>
      <c r="AD279" s="395"/>
      <c r="AE279" s="395"/>
      <c r="AF279" s="395"/>
      <c r="AG279" s="395"/>
      <c r="AH279" s="395"/>
      <c r="AI279" s="395"/>
      <c r="AJ279" s="395"/>
      <c r="AK279" s="395"/>
      <c r="AL279" s="395"/>
      <c r="AM279" s="395"/>
      <c r="AN279" s="395"/>
      <c r="AO279" s="395"/>
      <c r="AP279" s="395"/>
      <c r="AQ279" s="395"/>
      <c r="AR279" s="395"/>
      <c r="AS279" s="395"/>
      <c r="AT279" s="395"/>
      <c r="AU279" s="395"/>
      <c r="AV279" s="395"/>
      <c r="AW279" s="395"/>
      <c r="AX279" s="395"/>
    </row>
    <row r="280" spans="7:50" ht="12.75">
      <c r="G280" s="395"/>
      <c r="H280" s="395"/>
      <c r="I280" s="395"/>
      <c r="J280" s="395"/>
      <c r="K280" s="395"/>
      <c r="L280" s="395"/>
      <c r="M280" s="395"/>
      <c r="N280" s="395"/>
      <c r="O280" s="395"/>
      <c r="P280" s="395"/>
      <c r="Q280" s="395"/>
      <c r="R280" s="395"/>
      <c r="S280" s="395"/>
      <c r="T280" s="395"/>
      <c r="U280" s="395"/>
      <c r="V280" s="395"/>
      <c r="W280" s="395"/>
      <c r="X280" s="395"/>
      <c r="Y280" s="395"/>
      <c r="Z280" s="395"/>
      <c r="AA280" s="395"/>
      <c r="AB280" s="395"/>
      <c r="AC280" s="395"/>
      <c r="AD280" s="395"/>
      <c r="AE280" s="395"/>
      <c r="AF280" s="395"/>
      <c r="AG280" s="395"/>
      <c r="AH280" s="395"/>
      <c r="AI280" s="395"/>
      <c r="AJ280" s="395"/>
      <c r="AK280" s="395"/>
      <c r="AL280" s="395"/>
      <c r="AM280" s="395"/>
      <c r="AN280" s="395"/>
      <c r="AO280" s="395"/>
      <c r="AP280" s="395"/>
      <c r="AQ280" s="395"/>
      <c r="AR280" s="395"/>
      <c r="AS280" s="395"/>
      <c r="AT280" s="395"/>
      <c r="AU280" s="395"/>
      <c r="AV280" s="395"/>
      <c r="AW280" s="395"/>
      <c r="AX280" s="395"/>
    </row>
    <row r="281" spans="7:50" ht="12.75">
      <c r="G281" s="395"/>
      <c r="H281" s="395"/>
      <c r="I281" s="395"/>
      <c r="J281" s="395"/>
      <c r="K281" s="395"/>
      <c r="L281" s="395"/>
      <c r="M281" s="395"/>
      <c r="N281" s="395"/>
      <c r="O281" s="395"/>
      <c r="P281" s="395"/>
      <c r="Q281" s="395"/>
      <c r="R281" s="395"/>
      <c r="S281" s="395"/>
      <c r="T281" s="395"/>
      <c r="U281" s="395"/>
      <c r="V281" s="395"/>
      <c r="W281" s="395"/>
      <c r="X281" s="395"/>
      <c r="Y281" s="395"/>
      <c r="Z281" s="395"/>
      <c r="AA281" s="395"/>
      <c r="AB281" s="395"/>
      <c r="AC281" s="395"/>
      <c r="AD281" s="395"/>
      <c r="AE281" s="395"/>
      <c r="AF281" s="395"/>
      <c r="AG281" s="395"/>
      <c r="AH281" s="395"/>
      <c r="AI281" s="395"/>
      <c r="AJ281" s="395"/>
      <c r="AK281" s="395"/>
      <c r="AL281" s="395"/>
      <c r="AM281" s="395"/>
      <c r="AN281" s="395"/>
      <c r="AO281" s="395"/>
      <c r="AP281" s="395"/>
      <c r="AQ281" s="395"/>
      <c r="AR281" s="395"/>
      <c r="AS281" s="395"/>
      <c r="AT281" s="395"/>
      <c r="AU281" s="395"/>
      <c r="AV281" s="395"/>
      <c r="AW281" s="395"/>
      <c r="AX281" s="395"/>
    </row>
    <row r="282" spans="7:50" ht="12.75">
      <c r="G282" s="395"/>
      <c r="H282" s="395"/>
      <c r="I282" s="395"/>
      <c r="J282" s="395"/>
      <c r="K282" s="395"/>
      <c r="L282" s="395"/>
      <c r="M282" s="395"/>
      <c r="N282" s="395"/>
      <c r="O282" s="395"/>
      <c r="P282" s="395"/>
      <c r="Q282" s="395"/>
      <c r="R282" s="395"/>
      <c r="S282" s="395"/>
      <c r="T282" s="395"/>
      <c r="U282" s="395"/>
      <c r="V282" s="395"/>
      <c r="W282" s="395"/>
      <c r="X282" s="395"/>
      <c r="Y282" s="395"/>
      <c r="Z282" s="395"/>
      <c r="AA282" s="395"/>
      <c r="AB282" s="395"/>
      <c r="AC282" s="395"/>
      <c r="AD282" s="395"/>
      <c r="AE282" s="395"/>
      <c r="AF282" s="395"/>
      <c r="AG282" s="395"/>
      <c r="AH282" s="395"/>
      <c r="AI282" s="395"/>
      <c r="AJ282" s="395"/>
      <c r="AK282" s="395"/>
      <c r="AL282" s="395"/>
      <c r="AM282" s="395"/>
      <c r="AN282" s="395"/>
      <c r="AO282" s="395"/>
      <c r="AP282" s="395"/>
      <c r="AQ282" s="395"/>
      <c r="AR282" s="395"/>
      <c r="AS282" s="395"/>
      <c r="AT282" s="395"/>
      <c r="AU282" s="395"/>
      <c r="AV282" s="395"/>
      <c r="AW282" s="395"/>
      <c r="AX282" s="395"/>
    </row>
    <row r="283" spans="7:50" ht="12.75">
      <c r="G283" s="395"/>
      <c r="H283" s="395"/>
      <c r="I283" s="395"/>
      <c r="J283" s="395"/>
      <c r="K283" s="395"/>
      <c r="L283" s="395"/>
      <c r="M283" s="395"/>
      <c r="N283" s="395"/>
      <c r="O283" s="395"/>
      <c r="P283" s="395"/>
      <c r="Q283" s="395"/>
      <c r="R283" s="395"/>
      <c r="S283" s="395"/>
      <c r="T283" s="395"/>
      <c r="U283" s="395"/>
      <c r="V283" s="395"/>
      <c r="W283" s="395"/>
      <c r="X283" s="395"/>
      <c r="Y283" s="395"/>
      <c r="Z283" s="395"/>
      <c r="AA283" s="395"/>
      <c r="AB283" s="395"/>
      <c r="AC283" s="395"/>
      <c r="AD283" s="395"/>
      <c r="AE283" s="395"/>
      <c r="AF283" s="395"/>
      <c r="AG283" s="395"/>
      <c r="AH283" s="395"/>
      <c r="AI283" s="395"/>
      <c r="AJ283" s="395"/>
      <c r="AK283" s="395"/>
      <c r="AL283" s="395"/>
      <c r="AM283" s="395"/>
      <c r="AN283" s="395"/>
      <c r="AO283" s="395"/>
      <c r="AP283" s="395"/>
      <c r="AQ283" s="395"/>
      <c r="AR283" s="395"/>
      <c r="AS283" s="395"/>
      <c r="AT283" s="395"/>
      <c r="AU283" s="395"/>
      <c r="AV283" s="395"/>
      <c r="AW283" s="395"/>
      <c r="AX283" s="395"/>
    </row>
    <row r="284" spans="7:50" ht="12.75">
      <c r="G284" s="395"/>
      <c r="H284" s="395"/>
      <c r="I284" s="395"/>
      <c r="J284" s="395"/>
      <c r="K284" s="395"/>
      <c r="L284" s="395"/>
      <c r="M284" s="395"/>
      <c r="N284" s="395"/>
      <c r="O284" s="395"/>
      <c r="P284" s="395"/>
      <c r="Q284" s="395"/>
      <c r="R284" s="395"/>
      <c r="S284" s="395"/>
      <c r="T284" s="395"/>
      <c r="U284" s="395"/>
      <c r="V284" s="395"/>
      <c r="W284" s="395"/>
      <c r="X284" s="395"/>
      <c r="Y284" s="395"/>
      <c r="Z284" s="395"/>
      <c r="AA284" s="395"/>
      <c r="AB284" s="395"/>
      <c r="AC284" s="395"/>
      <c r="AD284" s="395"/>
      <c r="AE284" s="395"/>
      <c r="AF284" s="395"/>
      <c r="AG284" s="395"/>
      <c r="AH284" s="395"/>
      <c r="AI284" s="395"/>
      <c r="AJ284" s="395"/>
      <c r="AK284" s="395"/>
      <c r="AL284" s="395"/>
      <c r="AM284" s="395"/>
      <c r="AN284" s="395"/>
      <c r="AO284" s="395"/>
      <c r="AP284" s="395"/>
      <c r="AQ284" s="395"/>
      <c r="AR284" s="395"/>
      <c r="AS284" s="395"/>
      <c r="AT284" s="395"/>
      <c r="AU284" s="395"/>
      <c r="AV284" s="395"/>
      <c r="AW284" s="395"/>
      <c r="AX284" s="395"/>
    </row>
    <row r="285" spans="7:50" ht="12.75">
      <c r="G285" s="395"/>
      <c r="H285" s="395"/>
      <c r="I285" s="395"/>
      <c r="J285" s="395"/>
      <c r="K285" s="395"/>
      <c r="L285" s="395"/>
      <c r="M285" s="395"/>
      <c r="N285" s="395"/>
      <c r="O285" s="395"/>
      <c r="P285" s="395"/>
      <c r="Q285" s="395"/>
      <c r="R285" s="395"/>
      <c r="S285" s="395"/>
      <c r="T285" s="395"/>
      <c r="U285" s="395"/>
      <c r="V285" s="395"/>
      <c r="W285" s="395"/>
      <c r="X285" s="395"/>
      <c r="Y285" s="395"/>
      <c r="Z285" s="395"/>
      <c r="AA285" s="395"/>
      <c r="AB285" s="395"/>
      <c r="AC285" s="395"/>
      <c r="AD285" s="395"/>
      <c r="AE285" s="395"/>
      <c r="AF285" s="395"/>
      <c r="AG285" s="395"/>
      <c r="AH285" s="395"/>
      <c r="AI285" s="395"/>
      <c r="AJ285" s="395"/>
      <c r="AK285" s="395"/>
      <c r="AL285" s="395"/>
      <c r="AM285" s="395"/>
      <c r="AN285" s="395"/>
      <c r="AO285" s="395"/>
      <c r="AP285" s="395"/>
      <c r="AQ285" s="395"/>
      <c r="AR285" s="395"/>
      <c r="AS285" s="395"/>
      <c r="AT285" s="395"/>
      <c r="AU285" s="395"/>
      <c r="AV285" s="395"/>
      <c r="AW285" s="395"/>
      <c r="AX285" s="395"/>
    </row>
    <row r="286" spans="7:50" ht="12.75">
      <c r="G286" s="395"/>
      <c r="H286" s="395"/>
      <c r="I286" s="395"/>
      <c r="J286" s="395"/>
      <c r="K286" s="395"/>
      <c r="L286" s="395"/>
      <c r="M286" s="395"/>
      <c r="N286" s="395"/>
      <c r="O286" s="395"/>
      <c r="P286" s="395"/>
      <c r="Q286" s="395"/>
      <c r="R286" s="395"/>
      <c r="S286" s="395"/>
      <c r="T286" s="395"/>
      <c r="U286" s="395"/>
      <c r="V286" s="395"/>
      <c r="W286" s="395"/>
      <c r="X286" s="395"/>
      <c r="Y286" s="395"/>
      <c r="Z286" s="395"/>
      <c r="AA286" s="395"/>
      <c r="AB286" s="395"/>
      <c r="AC286" s="395"/>
      <c r="AD286" s="395"/>
      <c r="AE286" s="395"/>
      <c r="AF286" s="395"/>
      <c r="AG286" s="395"/>
      <c r="AH286" s="395"/>
      <c r="AI286" s="395"/>
      <c r="AJ286" s="395"/>
      <c r="AK286" s="395"/>
      <c r="AL286" s="395"/>
      <c r="AM286" s="395"/>
      <c r="AN286" s="395"/>
      <c r="AO286" s="395"/>
      <c r="AP286" s="395"/>
      <c r="AQ286" s="395"/>
      <c r="AR286" s="395"/>
      <c r="AS286" s="395"/>
      <c r="AT286" s="395"/>
      <c r="AU286" s="395"/>
      <c r="AV286" s="395"/>
      <c r="AW286" s="395"/>
      <c r="AX286" s="395"/>
    </row>
    <row r="287" spans="7:50" ht="12.75">
      <c r="G287" s="395"/>
      <c r="H287" s="395"/>
      <c r="I287" s="395"/>
      <c r="J287" s="395"/>
      <c r="K287" s="395"/>
      <c r="L287" s="395"/>
      <c r="M287" s="395"/>
      <c r="N287" s="395"/>
      <c r="O287" s="395"/>
      <c r="P287" s="395"/>
      <c r="Q287" s="395"/>
      <c r="R287" s="395"/>
      <c r="S287" s="395"/>
      <c r="T287" s="395"/>
      <c r="U287" s="395"/>
      <c r="V287" s="395"/>
      <c r="W287" s="395"/>
      <c r="X287" s="395"/>
      <c r="Y287" s="395"/>
      <c r="Z287" s="395"/>
      <c r="AA287" s="395"/>
      <c r="AB287" s="395"/>
      <c r="AC287" s="395"/>
      <c r="AD287" s="395"/>
      <c r="AE287" s="395"/>
      <c r="AF287" s="395"/>
      <c r="AG287" s="395"/>
      <c r="AH287" s="395"/>
      <c r="AI287" s="395"/>
      <c r="AJ287" s="395"/>
      <c r="AK287" s="395"/>
      <c r="AL287" s="395"/>
      <c r="AM287" s="395"/>
      <c r="AN287" s="395"/>
      <c r="AO287" s="395"/>
      <c r="AP287" s="395"/>
      <c r="AQ287" s="395"/>
      <c r="AR287" s="395"/>
      <c r="AS287" s="395"/>
      <c r="AT287" s="395"/>
      <c r="AU287" s="395"/>
      <c r="AV287" s="395"/>
      <c r="AW287" s="395"/>
      <c r="AX287" s="395"/>
    </row>
    <row r="288" spans="7:50" ht="12.75">
      <c r="G288" s="395"/>
      <c r="H288" s="395"/>
      <c r="I288" s="395"/>
      <c r="J288" s="395"/>
      <c r="K288" s="395"/>
      <c r="L288" s="395"/>
      <c r="M288" s="395"/>
      <c r="N288" s="395"/>
      <c r="O288" s="395"/>
      <c r="P288" s="395"/>
      <c r="Q288" s="395"/>
      <c r="R288" s="395"/>
      <c r="S288" s="395"/>
      <c r="T288" s="395"/>
      <c r="U288" s="395"/>
      <c r="V288" s="395"/>
      <c r="W288" s="395"/>
      <c r="X288" s="395"/>
      <c r="Y288" s="395"/>
      <c r="Z288" s="395"/>
      <c r="AA288" s="395"/>
      <c r="AB288" s="395"/>
      <c r="AC288" s="395"/>
      <c r="AD288" s="395"/>
      <c r="AE288" s="395"/>
      <c r="AF288" s="395"/>
      <c r="AG288" s="395"/>
      <c r="AH288" s="395"/>
      <c r="AI288" s="395"/>
      <c r="AJ288" s="395"/>
      <c r="AK288" s="395"/>
      <c r="AL288" s="395"/>
      <c r="AM288" s="395"/>
      <c r="AN288" s="395"/>
      <c r="AO288" s="395"/>
      <c r="AP288" s="395"/>
      <c r="AQ288" s="395"/>
      <c r="AR288" s="395"/>
      <c r="AS288" s="395"/>
      <c r="AT288" s="395"/>
      <c r="AU288" s="395"/>
      <c r="AV288" s="395"/>
      <c r="AW288" s="395"/>
      <c r="AX288" s="395"/>
    </row>
    <row r="289" spans="7:50" ht="12.75">
      <c r="G289" s="395"/>
      <c r="H289" s="395"/>
      <c r="I289" s="395"/>
      <c r="J289" s="395"/>
      <c r="K289" s="395"/>
      <c r="L289" s="395"/>
      <c r="M289" s="395"/>
      <c r="N289" s="395"/>
      <c r="O289" s="395"/>
      <c r="P289" s="395"/>
      <c r="Q289" s="395"/>
      <c r="R289" s="395"/>
      <c r="S289" s="395"/>
      <c r="T289" s="395"/>
      <c r="U289" s="395"/>
      <c r="V289" s="395"/>
      <c r="W289" s="395"/>
      <c r="X289" s="395"/>
      <c r="Y289" s="395"/>
      <c r="Z289" s="395"/>
      <c r="AA289" s="395"/>
      <c r="AB289" s="395"/>
      <c r="AC289" s="395"/>
      <c r="AD289" s="395"/>
      <c r="AE289" s="395"/>
      <c r="AF289" s="395"/>
      <c r="AG289" s="395"/>
      <c r="AH289" s="395"/>
      <c r="AI289" s="395"/>
      <c r="AJ289" s="395"/>
      <c r="AK289" s="395"/>
      <c r="AL289" s="395"/>
      <c r="AM289" s="395"/>
      <c r="AN289" s="395"/>
      <c r="AO289" s="395"/>
      <c r="AP289" s="395"/>
      <c r="AQ289" s="395"/>
      <c r="AR289" s="395"/>
      <c r="AS289" s="395"/>
      <c r="AT289" s="395"/>
      <c r="AU289" s="395"/>
      <c r="AV289" s="395"/>
      <c r="AW289" s="395"/>
      <c r="AX289" s="395"/>
    </row>
    <row r="290" spans="7:50" ht="12.75">
      <c r="G290" s="395"/>
      <c r="H290" s="395"/>
      <c r="I290" s="395"/>
      <c r="J290" s="395"/>
      <c r="K290" s="395"/>
      <c r="L290" s="395"/>
      <c r="M290" s="395"/>
      <c r="N290" s="395"/>
      <c r="O290" s="395"/>
      <c r="P290" s="395"/>
      <c r="Q290" s="395"/>
      <c r="R290" s="395"/>
      <c r="S290" s="395"/>
      <c r="T290" s="395"/>
      <c r="U290" s="395"/>
      <c r="V290" s="395"/>
      <c r="W290" s="395"/>
      <c r="X290" s="395"/>
      <c r="Y290" s="395"/>
      <c r="Z290" s="395"/>
      <c r="AA290" s="395"/>
      <c r="AB290" s="395"/>
      <c r="AC290" s="395"/>
      <c r="AD290" s="395"/>
      <c r="AE290" s="395"/>
      <c r="AF290" s="395"/>
      <c r="AG290" s="395"/>
      <c r="AH290" s="395"/>
      <c r="AI290" s="395"/>
      <c r="AJ290" s="395"/>
      <c r="AK290" s="395"/>
      <c r="AL290" s="395"/>
      <c r="AM290" s="395"/>
      <c r="AN290" s="395"/>
      <c r="AO290" s="395"/>
      <c r="AP290" s="395"/>
      <c r="AQ290" s="395"/>
      <c r="AR290" s="395"/>
      <c r="AS290" s="395"/>
      <c r="AT290" s="395"/>
      <c r="AU290" s="395"/>
      <c r="AV290" s="395"/>
      <c r="AW290" s="395"/>
      <c r="AX290" s="395"/>
    </row>
    <row r="291" spans="7:50" ht="12.75">
      <c r="G291" s="395"/>
      <c r="H291" s="395"/>
      <c r="I291" s="395"/>
      <c r="J291" s="395"/>
      <c r="K291" s="395"/>
      <c r="L291" s="395"/>
      <c r="M291" s="395"/>
      <c r="N291" s="395"/>
      <c r="O291" s="395"/>
      <c r="P291" s="395"/>
      <c r="Q291" s="395"/>
      <c r="R291" s="395"/>
      <c r="S291" s="395"/>
      <c r="T291" s="395"/>
      <c r="U291" s="395"/>
      <c r="V291" s="395"/>
      <c r="W291" s="395"/>
      <c r="X291" s="395"/>
      <c r="Y291" s="395"/>
      <c r="Z291" s="395"/>
      <c r="AA291" s="395"/>
      <c r="AB291" s="395"/>
      <c r="AC291" s="395"/>
      <c r="AD291" s="395"/>
      <c r="AE291" s="395"/>
      <c r="AF291" s="395"/>
      <c r="AG291" s="395"/>
      <c r="AH291" s="395"/>
      <c r="AI291" s="395"/>
      <c r="AJ291" s="395"/>
      <c r="AK291" s="395"/>
      <c r="AL291" s="395"/>
      <c r="AM291" s="395"/>
      <c r="AN291" s="395"/>
      <c r="AO291" s="395"/>
      <c r="AP291" s="395"/>
      <c r="AQ291" s="395"/>
      <c r="AR291" s="395"/>
      <c r="AS291" s="395"/>
      <c r="AT291" s="395"/>
      <c r="AU291" s="395"/>
      <c r="AV291" s="395"/>
      <c r="AW291" s="395"/>
      <c r="AX291" s="395"/>
    </row>
    <row r="292" spans="7:50" ht="12.75">
      <c r="G292" s="395"/>
      <c r="H292" s="395"/>
      <c r="I292" s="395"/>
      <c r="J292" s="395"/>
      <c r="K292" s="395"/>
      <c r="L292" s="395"/>
      <c r="M292" s="395"/>
      <c r="N292" s="395"/>
      <c r="O292" s="395"/>
      <c r="P292" s="395"/>
      <c r="Q292" s="395"/>
      <c r="R292" s="395"/>
      <c r="S292" s="395"/>
      <c r="T292" s="395"/>
      <c r="U292" s="395"/>
      <c r="V292" s="395"/>
      <c r="W292" s="395"/>
      <c r="X292" s="395"/>
      <c r="Y292" s="395"/>
      <c r="Z292" s="395"/>
      <c r="AA292" s="395"/>
      <c r="AB292" s="395"/>
      <c r="AC292" s="395"/>
      <c r="AD292" s="395"/>
      <c r="AE292" s="395"/>
      <c r="AF292" s="395"/>
      <c r="AG292" s="395"/>
      <c r="AH292" s="395"/>
      <c r="AI292" s="395"/>
      <c r="AJ292" s="395"/>
      <c r="AK292" s="395"/>
      <c r="AL292" s="395"/>
      <c r="AM292" s="395"/>
      <c r="AN292" s="395"/>
      <c r="AO292" s="395"/>
      <c r="AP292" s="395"/>
      <c r="AQ292" s="395"/>
      <c r="AR292" s="395"/>
      <c r="AS292" s="395"/>
      <c r="AT292" s="395"/>
      <c r="AU292" s="395"/>
      <c r="AV292" s="395"/>
      <c r="AW292" s="395"/>
      <c r="AX292" s="395"/>
    </row>
    <row r="293" spans="7:50" ht="12.75">
      <c r="G293" s="395"/>
      <c r="H293" s="395"/>
      <c r="I293" s="395"/>
      <c r="J293" s="395"/>
      <c r="K293" s="395"/>
      <c r="L293" s="395"/>
      <c r="M293" s="395"/>
      <c r="N293" s="395"/>
      <c r="O293" s="395"/>
      <c r="P293" s="395"/>
      <c r="Q293" s="395"/>
      <c r="R293" s="395"/>
      <c r="S293" s="395"/>
      <c r="T293" s="395"/>
      <c r="U293" s="395"/>
      <c r="V293" s="395"/>
      <c r="W293" s="395"/>
      <c r="X293" s="395"/>
      <c r="Y293" s="395"/>
      <c r="Z293" s="395"/>
      <c r="AA293" s="395"/>
      <c r="AB293" s="395"/>
      <c r="AC293" s="395"/>
      <c r="AD293" s="395"/>
      <c r="AE293" s="395"/>
      <c r="AF293" s="395"/>
      <c r="AG293" s="395"/>
      <c r="AH293" s="395"/>
      <c r="AI293" s="395"/>
      <c r="AJ293" s="395"/>
      <c r="AK293" s="395"/>
      <c r="AL293" s="395"/>
      <c r="AM293" s="395"/>
      <c r="AN293" s="395"/>
      <c r="AO293" s="395"/>
      <c r="AP293" s="395"/>
      <c r="AQ293" s="395"/>
      <c r="AR293" s="395"/>
      <c r="AS293" s="395"/>
      <c r="AT293" s="395"/>
      <c r="AU293" s="395"/>
      <c r="AV293" s="395"/>
      <c r="AW293" s="395"/>
      <c r="AX293" s="395"/>
    </row>
    <row r="294" spans="7:50" ht="12.75">
      <c r="G294" s="395"/>
      <c r="H294" s="395"/>
      <c r="I294" s="395"/>
      <c r="J294" s="395"/>
      <c r="K294" s="395"/>
      <c r="L294" s="395"/>
      <c r="M294" s="395"/>
      <c r="N294" s="395"/>
      <c r="O294" s="395"/>
      <c r="P294" s="395"/>
      <c r="Q294" s="395"/>
      <c r="R294" s="395"/>
      <c r="S294" s="395"/>
      <c r="T294" s="395"/>
      <c r="U294" s="395"/>
      <c r="V294" s="395"/>
      <c r="W294" s="395"/>
      <c r="X294" s="395"/>
      <c r="Y294" s="395"/>
      <c r="Z294" s="395"/>
      <c r="AA294" s="395"/>
      <c r="AB294" s="395"/>
      <c r="AC294" s="395"/>
      <c r="AD294" s="395"/>
      <c r="AE294" s="395"/>
      <c r="AF294" s="395"/>
      <c r="AG294" s="395"/>
      <c r="AH294" s="395"/>
      <c r="AI294" s="395"/>
      <c r="AJ294" s="395"/>
      <c r="AK294" s="395"/>
      <c r="AL294" s="395"/>
      <c r="AM294" s="395"/>
      <c r="AN294" s="395"/>
      <c r="AO294" s="395"/>
      <c r="AP294" s="395"/>
      <c r="AQ294" s="395"/>
      <c r="AR294" s="395"/>
      <c r="AS294" s="395"/>
      <c r="AT294" s="395"/>
      <c r="AU294" s="395"/>
      <c r="AV294" s="395"/>
      <c r="AW294" s="395"/>
      <c r="AX294" s="395"/>
    </row>
    <row r="295" spans="7:50" ht="12.75">
      <c r="G295" s="395"/>
      <c r="H295" s="395"/>
      <c r="I295" s="395"/>
      <c r="J295" s="395"/>
      <c r="K295" s="395"/>
      <c r="L295" s="395"/>
      <c r="M295" s="395"/>
      <c r="N295" s="395"/>
      <c r="O295" s="395"/>
      <c r="P295" s="395"/>
      <c r="Q295" s="395"/>
      <c r="R295" s="395"/>
      <c r="S295" s="395"/>
      <c r="T295" s="395"/>
      <c r="U295" s="395"/>
      <c r="V295" s="395"/>
      <c r="W295" s="395"/>
      <c r="X295" s="395"/>
      <c r="Y295" s="395"/>
      <c r="Z295" s="395"/>
      <c r="AA295" s="395"/>
      <c r="AB295" s="395"/>
      <c r="AC295" s="395"/>
      <c r="AD295" s="395"/>
      <c r="AE295" s="395"/>
      <c r="AF295" s="395"/>
      <c r="AG295" s="395"/>
      <c r="AH295" s="395"/>
      <c r="AI295" s="395"/>
      <c r="AJ295" s="395"/>
      <c r="AK295" s="395"/>
      <c r="AL295" s="395"/>
      <c r="AM295" s="395"/>
      <c r="AN295" s="395"/>
      <c r="AO295" s="395"/>
      <c r="AP295" s="395"/>
      <c r="AQ295" s="395"/>
      <c r="AR295" s="395"/>
      <c r="AS295" s="395"/>
      <c r="AT295" s="395"/>
      <c r="AU295" s="395"/>
      <c r="AV295" s="395"/>
      <c r="AW295" s="395"/>
      <c r="AX295" s="395"/>
    </row>
    <row r="296" spans="7:50" ht="12.75">
      <c r="G296" s="395"/>
      <c r="H296" s="395"/>
      <c r="I296" s="395"/>
      <c r="J296" s="395"/>
      <c r="K296" s="395"/>
      <c r="L296" s="395"/>
      <c r="M296" s="395"/>
      <c r="N296" s="395"/>
      <c r="O296" s="395"/>
      <c r="P296" s="395"/>
      <c r="Q296" s="395"/>
      <c r="R296" s="395"/>
      <c r="S296" s="395"/>
      <c r="T296" s="395"/>
      <c r="U296" s="395"/>
      <c r="V296" s="395"/>
      <c r="W296" s="395"/>
      <c r="X296" s="395"/>
      <c r="Y296" s="395"/>
      <c r="Z296" s="395"/>
      <c r="AA296" s="395"/>
      <c r="AB296" s="395"/>
      <c r="AC296" s="395"/>
      <c r="AD296" s="395"/>
      <c r="AE296" s="395"/>
      <c r="AF296" s="395"/>
      <c r="AG296" s="395"/>
      <c r="AH296" s="395"/>
      <c r="AI296" s="395"/>
      <c r="AJ296" s="395"/>
      <c r="AK296" s="395"/>
      <c r="AL296" s="395"/>
      <c r="AM296" s="395"/>
      <c r="AN296" s="395"/>
      <c r="AO296" s="395"/>
      <c r="AP296" s="395"/>
      <c r="AQ296" s="395"/>
      <c r="AR296" s="395"/>
      <c r="AS296" s="395"/>
      <c r="AT296" s="395"/>
      <c r="AU296" s="395"/>
      <c r="AV296" s="395"/>
      <c r="AW296" s="395"/>
      <c r="AX296" s="395"/>
    </row>
    <row r="297" spans="7:50" ht="12.75">
      <c r="G297" s="395"/>
      <c r="H297" s="395"/>
      <c r="I297" s="395"/>
      <c r="J297" s="395"/>
      <c r="K297" s="395"/>
      <c r="L297" s="395"/>
      <c r="M297" s="395"/>
      <c r="N297" s="395"/>
      <c r="O297" s="395"/>
      <c r="P297" s="395"/>
      <c r="Q297" s="395"/>
      <c r="R297" s="395"/>
      <c r="S297" s="395"/>
      <c r="T297" s="395"/>
      <c r="U297" s="395"/>
      <c r="V297" s="395"/>
      <c r="W297" s="395"/>
      <c r="X297" s="395"/>
      <c r="Y297" s="395"/>
      <c r="Z297" s="395"/>
      <c r="AA297" s="395"/>
      <c r="AB297" s="395"/>
      <c r="AC297" s="395"/>
      <c r="AD297" s="395"/>
      <c r="AE297" s="395"/>
      <c r="AF297" s="395"/>
      <c r="AG297" s="395"/>
      <c r="AH297" s="395"/>
      <c r="AI297" s="395"/>
      <c r="AJ297" s="395"/>
      <c r="AK297" s="395"/>
      <c r="AL297" s="395"/>
      <c r="AM297" s="395"/>
      <c r="AN297" s="395"/>
      <c r="AO297" s="395"/>
      <c r="AP297" s="395"/>
      <c r="AQ297" s="395"/>
      <c r="AR297" s="395"/>
      <c r="AS297" s="395"/>
      <c r="AT297" s="395"/>
      <c r="AU297" s="395"/>
      <c r="AV297" s="395"/>
      <c r="AW297" s="395"/>
      <c r="AX297" s="395"/>
    </row>
    <row r="298" spans="7:50" ht="12.75">
      <c r="G298" s="395"/>
      <c r="H298" s="395"/>
      <c r="I298" s="395"/>
      <c r="J298" s="395"/>
      <c r="K298" s="395"/>
      <c r="L298" s="395"/>
      <c r="M298" s="395"/>
      <c r="N298" s="395"/>
      <c r="O298" s="395"/>
      <c r="P298" s="395"/>
      <c r="Q298" s="395"/>
      <c r="R298" s="395"/>
      <c r="S298" s="395"/>
      <c r="T298" s="395"/>
      <c r="U298" s="395"/>
      <c r="V298" s="395"/>
      <c r="W298" s="395"/>
      <c r="X298" s="395"/>
      <c r="Y298" s="395"/>
      <c r="Z298" s="395"/>
      <c r="AA298" s="395"/>
      <c r="AB298" s="395"/>
      <c r="AC298" s="395"/>
      <c r="AD298" s="395"/>
      <c r="AE298" s="395"/>
      <c r="AF298" s="395"/>
      <c r="AG298" s="395"/>
      <c r="AH298" s="395"/>
      <c r="AI298" s="395"/>
      <c r="AJ298" s="395"/>
      <c r="AK298" s="395"/>
      <c r="AL298" s="395"/>
      <c r="AM298" s="395"/>
      <c r="AN298" s="395"/>
      <c r="AO298" s="395"/>
      <c r="AP298" s="395"/>
      <c r="AQ298" s="395"/>
      <c r="AR298" s="395"/>
      <c r="AS298" s="395"/>
      <c r="AT298" s="395"/>
      <c r="AU298" s="395"/>
      <c r="AV298" s="395"/>
      <c r="AW298" s="395"/>
      <c r="AX298" s="395"/>
    </row>
    <row r="299" spans="7:50" ht="12.75">
      <c r="G299" s="395"/>
      <c r="H299" s="395"/>
      <c r="I299" s="395"/>
      <c r="J299" s="395"/>
      <c r="K299" s="395"/>
      <c r="L299" s="395"/>
      <c r="M299" s="395"/>
      <c r="N299" s="395"/>
      <c r="O299" s="395"/>
      <c r="P299" s="395"/>
      <c r="Q299" s="395"/>
      <c r="R299" s="395"/>
      <c r="S299" s="395"/>
      <c r="T299" s="395"/>
      <c r="U299" s="395"/>
      <c r="V299" s="395"/>
      <c r="W299" s="395"/>
      <c r="X299" s="395"/>
      <c r="Y299" s="395"/>
      <c r="Z299" s="395"/>
      <c r="AA299" s="395"/>
      <c r="AB299" s="395"/>
      <c r="AC299" s="395"/>
      <c r="AD299" s="395"/>
      <c r="AE299" s="395"/>
      <c r="AF299" s="395"/>
      <c r="AG299" s="395"/>
      <c r="AH299" s="395"/>
      <c r="AI299" s="395"/>
      <c r="AJ299" s="395"/>
      <c r="AK299" s="395"/>
      <c r="AL299" s="395"/>
      <c r="AM299" s="395"/>
      <c r="AN299" s="395"/>
      <c r="AO299" s="395"/>
      <c r="AP299" s="395"/>
      <c r="AQ299" s="395"/>
      <c r="AR299" s="395"/>
      <c r="AS299" s="395"/>
      <c r="AT299" s="395"/>
      <c r="AU299" s="395"/>
      <c r="AV299" s="395"/>
      <c r="AW299" s="395"/>
      <c r="AX299" s="395"/>
    </row>
    <row r="300" spans="7:50" ht="12.75">
      <c r="G300" s="395"/>
      <c r="H300" s="395"/>
      <c r="I300" s="395"/>
      <c r="J300" s="395"/>
      <c r="K300" s="395"/>
      <c r="L300" s="395"/>
      <c r="M300" s="395"/>
      <c r="N300" s="395"/>
      <c r="O300" s="395"/>
      <c r="P300" s="395"/>
      <c r="Q300" s="395"/>
      <c r="R300" s="395"/>
      <c r="S300" s="395"/>
      <c r="T300" s="395"/>
      <c r="U300" s="395"/>
      <c r="V300" s="395"/>
      <c r="W300" s="395"/>
      <c r="X300" s="395"/>
      <c r="Y300" s="395"/>
      <c r="Z300" s="395"/>
      <c r="AA300" s="395"/>
      <c r="AB300" s="395"/>
      <c r="AC300" s="395"/>
      <c r="AD300" s="395"/>
      <c r="AE300" s="395"/>
      <c r="AF300" s="395"/>
      <c r="AG300" s="395"/>
      <c r="AH300" s="395"/>
      <c r="AI300" s="395"/>
      <c r="AJ300" s="395"/>
      <c r="AK300" s="395"/>
      <c r="AL300" s="395"/>
      <c r="AM300" s="395"/>
      <c r="AN300" s="395"/>
      <c r="AO300" s="395"/>
      <c r="AP300" s="395"/>
      <c r="AQ300" s="395"/>
      <c r="AR300" s="395"/>
      <c r="AS300" s="395"/>
      <c r="AT300" s="395"/>
      <c r="AU300" s="395"/>
      <c r="AV300" s="395"/>
      <c r="AW300" s="395"/>
      <c r="AX300" s="395"/>
    </row>
    <row r="301" spans="7:50" ht="12.75">
      <c r="G301" s="395"/>
      <c r="H301" s="395"/>
      <c r="I301" s="395"/>
      <c r="J301" s="395"/>
      <c r="K301" s="395"/>
      <c r="L301" s="395"/>
      <c r="M301" s="395"/>
      <c r="N301" s="395"/>
      <c r="O301" s="395"/>
      <c r="P301" s="395"/>
      <c r="Q301" s="395"/>
      <c r="R301" s="395"/>
      <c r="S301" s="395"/>
      <c r="T301" s="395"/>
      <c r="U301" s="395"/>
      <c r="V301" s="395"/>
      <c r="W301" s="395"/>
      <c r="X301" s="395"/>
      <c r="Y301" s="395"/>
      <c r="Z301" s="395"/>
      <c r="AA301" s="395"/>
      <c r="AB301" s="395"/>
      <c r="AC301" s="395"/>
      <c r="AD301" s="395"/>
      <c r="AE301" s="395"/>
      <c r="AF301" s="395"/>
      <c r="AG301" s="395"/>
      <c r="AH301" s="395"/>
      <c r="AI301" s="395"/>
      <c r="AJ301" s="395"/>
      <c r="AK301" s="395"/>
      <c r="AL301" s="395"/>
      <c r="AM301" s="395"/>
      <c r="AN301" s="395"/>
      <c r="AO301" s="395"/>
      <c r="AP301" s="395"/>
      <c r="AQ301" s="395"/>
      <c r="AR301" s="395"/>
      <c r="AS301" s="395"/>
      <c r="AT301" s="395"/>
      <c r="AU301" s="395"/>
      <c r="AV301" s="395"/>
      <c r="AW301" s="395"/>
      <c r="AX301" s="395"/>
    </row>
    <row r="302" spans="7:50" ht="12.75">
      <c r="G302" s="395"/>
      <c r="H302" s="395"/>
      <c r="I302" s="395"/>
      <c r="J302" s="395"/>
      <c r="K302" s="395"/>
      <c r="L302" s="395"/>
      <c r="M302" s="395"/>
      <c r="N302" s="395"/>
      <c r="O302" s="395"/>
      <c r="P302" s="395"/>
      <c r="Q302" s="395"/>
      <c r="R302" s="395"/>
      <c r="S302" s="395"/>
      <c r="T302" s="395"/>
      <c r="U302" s="395"/>
      <c r="V302" s="395"/>
      <c r="W302" s="395"/>
      <c r="X302" s="395"/>
      <c r="Y302" s="395"/>
      <c r="Z302" s="395"/>
      <c r="AA302" s="395"/>
      <c r="AB302" s="395"/>
      <c r="AC302" s="395"/>
      <c r="AD302" s="395"/>
      <c r="AE302" s="395"/>
      <c r="AF302" s="395"/>
      <c r="AG302" s="395"/>
      <c r="AH302" s="395"/>
      <c r="AI302" s="395"/>
      <c r="AJ302" s="395"/>
      <c r="AK302" s="395"/>
      <c r="AL302" s="395"/>
      <c r="AM302" s="395"/>
      <c r="AN302" s="395"/>
      <c r="AO302" s="395"/>
      <c r="AP302" s="395"/>
      <c r="AQ302" s="395"/>
      <c r="AR302" s="395"/>
      <c r="AS302" s="395"/>
      <c r="AT302" s="395"/>
      <c r="AU302" s="395"/>
      <c r="AV302" s="395"/>
      <c r="AW302" s="395"/>
      <c r="AX302" s="395"/>
    </row>
    <row r="303" spans="7:50" ht="12.75">
      <c r="G303" s="395"/>
      <c r="H303" s="395"/>
      <c r="I303" s="395"/>
      <c r="J303" s="395"/>
      <c r="K303" s="395"/>
      <c r="L303" s="395"/>
      <c r="M303" s="395"/>
      <c r="N303" s="395"/>
      <c r="O303" s="395"/>
      <c r="P303" s="395"/>
      <c r="Q303" s="395"/>
      <c r="R303" s="395"/>
      <c r="S303" s="395"/>
      <c r="T303" s="395"/>
      <c r="U303" s="395"/>
      <c r="V303" s="395"/>
      <c r="W303" s="395"/>
      <c r="X303" s="395"/>
      <c r="Y303" s="395"/>
      <c r="Z303" s="395"/>
      <c r="AA303" s="395"/>
      <c r="AB303" s="395"/>
      <c r="AC303" s="395"/>
      <c r="AD303" s="395"/>
      <c r="AE303" s="395"/>
      <c r="AF303" s="395"/>
      <c r="AG303" s="395"/>
      <c r="AH303" s="395"/>
      <c r="AI303" s="395"/>
      <c r="AJ303" s="395"/>
      <c r="AK303" s="395"/>
      <c r="AL303" s="395"/>
      <c r="AM303" s="395"/>
      <c r="AN303" s="395"/>
      <c r="AO303" s="395"/>
      <c r="AP303" s="395"/>
      <c r="AQ303" s="395"/>
      <c r="AR303" s="395"/>
      <c r="AS303" s="395"/>
      <c r="AT303" s="395"/>
      <c r="AU303" s="395"/>
      <c r="AV303" s="395"/>
      <c r="AW303" s="395"/>
      <c r="AX303" s="395"/>
    </row>
    <row r="304" spans="7:50" ht="12.75">
      <c r="G304" s="395"/>
      <c r="H304" s="395"/>
      <c r="I304" s="395"/>
      <c r="J304" s="395"/>
      <c r="K304" s="395"/>
      <c r="L304" s="395"/>
      <c r="M304" s="395"/>
      <c r="N304" s="395"/>
      <c r="O304" s="395"/>
      <c r="P304" s="395"/>
      <c r="Q304" s="395"/>
      <c r="R304" s="395"/>
      <c r="S304" s="395"/>
      <c r="T304" s="395"/>
      <c r="U304" s="395"/>
      <c r="V304" s="395"/>
      <c r="W304" s="395"/>
      <c r="X304" s="395"/>
      <c r="Y304" s="395"/>
      <c r="Z304" s="395"/>
      <c r="AA304" s="395"/>
      <c r="AB304" s="395"/>
      <c r="AC304" s="395"/>
      <c r="AD304" s="395"/>
      <c r="AE304" s="395"/>
      <c r="AF304" s="395"/>
      <c r="AG304" s="395"/>
      <c r="AH304" s="395"/>
      <c r="AI304" s="395"/>
      <c r="AJ304" s="395"/>
      <c r="AK304" s="395"/>
      <c r="AL304" s="395"/>
      <c r="AM304" s="395"/>
      <c r="AN304" s="395"/>
      <c r="AO304" s="395"/>
      <c r="AP304" s="395"/>
      <c r="AQ304" s="395"/>
      <c r="AR304" s="395"/>
      <c r="AS304" s="395"/>
      <c r="AT304" s="395"/>
      <c r="AU304" s="395"/>
      <c r="AV304" s="395"/>
      <c r="AW304" s="395"/>
      <c r="AX304" s="395"/>
    </row>
    <row r="305" spans="7:50" ht="12.75">
      <c r="G305" s="395"/>
      <c r="H305" s="395"/>
      <c r="I305" s="395"/>
      <c r="J305" s="395"/>
      <c r="K305" s="395"/>
      <c r="L305" s="395"/>
      <c r="M305" s="395"/>
      <c r="N305" s="395"/>
      <c r="O305" s="395"/>
      <c r="P305" s="395"/>
      <c r="Q305" s="395"/>
      <c r="R305" s="395"/>
      <c r="S305" s="395"/>
      <c r="T305" s="395"/>
      <c r="U305" s="395"/>
      <c r="V305" s="395"/>
      <c r="W305" s="395"/>
      <c r="X305" s="395"/>
      <c r="Y305" s="395"/>
      <c r="Z305" s="395"/>
      <c r="AA305" s="395"/>
      <c r="AB305" s="395"/>
      <c r="AC305" s="395"/>
      <c r="AD305" s="395"/>
      <c r="AE305" s="395"/>
      <c r="AF305" s="395"/>
      <c r="AG305" s="395"/>
      <c r="AH305" s="395"/>
      <c r="AI305" s="395"/>
      <c r="AJ305" s="395"/>
      <c r="AK305" s="395"/>
      <c r="AL305" s="395"/>
      <c r="AM305" s="395"/>
      <c r="AN305" s="395"/>
      <c r="AO305" s="395"/>
      <c r="AP305" s="395"/>
      <c r="AQ305" s="395"/>
      <c r="AR305" s="395"/>
      <c r="AS305" s="395"/>
      <c r="AT305" s="395"/>
      <c r="AU305" s="395"/>
      <c r="AV305" s="395"/>
      <c r="AW305" s="395"/>
      <c r="AX305" s="395"/>
    </row>
    <row r="306" spans="7:50" ht="12.75">
      <c r="G306" s="395"/>
      <c r="H306" s="395"/>
      <c r="I306" s="395"/>
      <c r="J306" s="395"/>
      <c r="K306" s="395"/>
      <c r="L306" s="395"/>
      <c r="M306" s="395"/>
      <c r="N306" s="395"/>
      <c r="O306" s="395"/>
      <c r="P306" s="395"/>
      <c r="Q306" s="395"/>
      <c r="R306" s="395"/>
      <c r="S306" s="395"/>
      <c r="T306" s="395"/>
      <c r="U306" s="395"/>
      <c r="V306" s="395"/>
      <c r="W306" s="395"/>
      <c r="X306" s="395"/>
      <c r="Y306" s="395"/>
      <c r="Z306" s="395"/>
      <c r="AA306" s="395"/>
      <c r="AB306" s="395"/>
      <c r="AC306" s="395"/>
      <c r="AD306" s="395"/>
      <c r="AE306" s="395"/>
      <c r="AF306" s="395"/>
      <c r="AG306" s="395"/>
      <c r="AH306" s="395"/>
      <c r="AI306" s="395"/>
      <c r="AJ306" s="395"/>
      <c r="AK306" s="395"/>
      <c r="AL306" s="395"/>
      <c r="AM306" s="395"/>
      <c r="AN306" s="395"/>
      <c r="AO306" s="395"/>
      <c r="AP306" s="395"/>
      <c r="AQ306" s="395"/>
      <c r="AR306" s="395"/>
      <c r="AS306" s="395"/>
      <c r="AT306" s="395"/>
      <c r="AU306" s="395"/>
      <c r="AV306" s="395"/>
      <c r="AW306" s="395"/>
      <c r="AX306" s="395"/>
    </row>
    <row r="307" spans="7:50" ht="12.75">
      <c r="G307" s="395"/>
      <c r="H307" s="395"/>
      <c r="I307" s="395"/>
      <c r="J307" s="395"/>
      <c r="K307" s="395"/>
      <c r="L307" s="395"/>
      <c r="M307" s="395"/>
      <c r="N307" s="395"/>
      <c r="O307" s="395"/>
      <c r="P307" s="395"/>
      <c r="Q307" s="395"/>
      <c r="R307" s="395"/>
      <c r="S307" s="395"/>
      <c r="T307" s="395"/>
      <c r="U307" s="395"/>
      <c r="V307" s="395"/>
      <c r="W307" s="395"/>
      <c r="X307" s="395"/>
      <c r="Y307" s="395"/>
      <c r="Z307" s="395"/>
      <c r="AA307" s="395"/>
      <c r="AB307" s="395"/>
      <c r="AC307" s="395"/>
      <c r="AD307" s="395"/>
      <c r="AE307" s="395"/>
      <c r="AF307" s="395"/>
      <c r="AG307" s="395"/>
      <c r="AH307" s="395"/>
      <c r="AI307" s="395"/>
      <c r="AJ307" s="395"/>
      <c r="AK307" s="395"/>
      <c r="AL307" s="395"/>
      <c r="AM307" s="395"/>
      <c r="AN307" s="395"/>
      <c r="AO307" s="395"/>
      <c r="AP307" s="395"/>
      <c r="AQ307" s="395"/>
      <c r="AR307" s="395"/>
      <c r="AS307" s="395"/>
      <c r="AT307" s="395"/>
      <c r="AU307" s="395"/>
      <c r="AV307" s="395"/>
      <c r="AW307" s="395"/>
      <c r="AX307" s="395"/>
    </row>
    <row r="308" spans="7:50" ht="12.75">
      <c r="G308" s="395"/>
      <c r="H308" s="395"/>
      <c r="I308" s="395"/>
      <c r="J308" s="395"/>
      <c r="K308" s="395"/>
      <c r="L308" s="395"/>
      <c r="M308" s="395"/>
      <c r="N308" s="395"/>
      <c r="O308" s="395"/>
      <c r="P308" s="395"/>
      <c r="Q308" s="395"/>
      <c r="R308" s="395"/>
      <c r="S308" s="395"/>
      <c r="T308" s="395"/>
      <c r="U308" s="395"/>
      <c r="V308" s="395"/>
      <c r="W308" s="395"/>
      <c r="X308" s="395"/>
      <c r="Y308" s="395"/>
      <c r="Z308" s="395"/>
      <c r="AA308" s="395"/>
      <c r="AB308" s="395"/>
      <c r="AC308" s="395"/>
      <c r="AD308" s="395"/>
      <c r="AE308" s="395"/>
      <c r="AF308" s="395"/>
      <c r="AG308" s="395"/>
      <c r="AH308" s="395"/>
      <c r="AI308" s="395"/>
      <c r="AJ308" s="395"/>
      <c r="AK308" s="395"/>
      <c r="AL308" s="395"/>
      <c r="AM308" s="395"/>
      <c r="AN308" s="395"/>
      <c r="AO308" s="395"/>
      <c r="AP308" s="395"/>
      <c r="AQ308" s="395"/>
      <c r="AR308" s="395"/>
      <c r="AS308" s="395"/>
      <c r="AT308" s="395"/>
      <c r="AU308" s="395"/>
      <c r="AV308" s="395"/>
      <c r="AW308" s="395"/>
      <c r="AX308" s="395"/>
    </row>
    <row r="309" spans="7:50" ht="12.75">
      <c r="G309" s="395"/>
      <c r="H309" s="395"/>
      <c r="I309" s="395"/>
      <c r="J309" s="395"/>
      <c r="K309" s="395"/>
      <c r="L309" s="395"/>
      <c r="M309" s="395"/>
      <c r="N309" s="395"/>
      <c r="O309" s="395"/>
      <c r="P309" s="395"/>
      <c r="Q309" s="395"/>
      <c r="R309" s="395"/>
      <c r="S309" s="395"/>
      <c r="T309" s="395"/>
      <c r="U309" s="395"/>
      <c r="V309" s="395"/>
      <c r="W309" s="395"/>
      <c r="X309" s="395"/>
      <c r="Y309" s="395"/>
      <c r="Z309" s="395"/>
      <c r="AA309" s="395"/>
      <c r="AB309" s="395"/>
      <c r="AC309" s="395"/>
      <c r="AD309" s="395"/>
      <c r="AE309" s="395"/>
      <c r="AF309" s="395"/>
      <c r="AG309" s="395"/>
      <c r="AH309" s="395"/>
      <c r="AI309" s="395"/>
      <c r="AJ309" s="395"/>
      <c r="AK309" s="395"/>
      <c r="AL309" s="395"/>
      <c r="AM309" s="395"/>
      <c r="AN309" s="395"/>
      <c r="AO309" s="395"/>
      <c r="AP309" s="395"/>
      <c r="AQ309" s="395"/>
      <c r="AR309" s="395"/>
      <c r="AS309" s="395"/>
      <c r="AT309" s="395"/>
      <c r="AU309" s="395"/>
      <c r="AV309" s="395"/>
      <c r="AW309" s="395"/>
      <c r="AX309" s="395"/>
    </row>
    <row r="310" spans="7:50" ht="12.75">
      <c r="G310" s="395"/>
      <c r="H310" s="395"/>
      <c r="I310" s="395"/>
      <c r="J310" s="395"/>
      <c r="K310" s="395"/>
      <c r="L310" s="395"/>
      <c r="M310" s="395"/>
      <c r="N310" s="395"/>
      <c r="O310" s="395"/>
      <c r="P310" s="395"/>
      <c r="Q310" s="395"/>
      <c r="R310" s="395"/>
      <c r="S310" s="395"/>
      <c r="T310" s="395"/>
      <c r="U310" s="395"/>
      <c r="V310" s="395"/>
      <c r="W310" s="395"/>
      <c r="X310" s="395"/>
      <c r="Y310" s="395"/>
      <c r="Z310" s="395"/>
      <c r="AA310" s="395"/>
      <c r="AB310" s="395"/>
      <c r="AC310" s="395"/>
      <c r="AD310" s="395"/>
      <c r="AE310" s="395"/>
      <c r="AF310" s="395"/>
      <c r="AG310" s="395"/>
      <c r="AH310" s="395"/>
      <c r="AI310" s="395"/>
      <c r="AJ310" s="395"/>
      <c r="AK310" s="395"/>
      <c r="AL310" s="395"/>
      <c r="AM310" s="395"/>
      <c r="AN310" s="395"/>
      <c r="AO310" s="395"/>
      <c r="AP310" s="395"/>
      <c r="AQ310" s="395"/>
      <c r="AR310" s="395"/>
      <c r="AS310" s="395"/>
      <c r="AT310" s="395"/>
      <c r="AU310" s="395"/>
      <c r="AV310" s="395"/>
      <c r="AW310" s="395"/>
      <c r="AX310" s="395"/>
    </row>
    <row r="311" spans="7:50" ht="12.75">
      <c r="G311" s="395"/>
      <c r="H311" s="395"/>
      <c r="I311" s="395"/>
      <c r="J311" s="395"/>
      <c r="K311" s="395"/>
      <c r="L311" s="395"/>
      <c r="M311" s="395"/>
      <c r="N311" s="395"/>
      <c r="O311" s="395"/>
      <c r="P311" s="395"/>
      <c r="Q311" s="395"/>
      <c r="R311" s="395"/>
      <c r="S311" s="395"/>
      <c r="T311" s="395"/>
      <c r="U311" s="395"/>
      <c r="V311" s="395"/>
      <c r="W311" s="395"/>
      <c r="X311" s="395"/>
      <c r="Y311" s="395"/>
      <c r="Z311" s="395"/>
      <c r="AA311" s="395"/>
      <c r="AB311" s="395"/>
      <c r="AC311" s="395"/>
      <c r="AD311" s="395"/>
      <c r="AE311" s="395"/>
      <c r="AF311" s="395"/>
      <c r="AG311" s="395"/>
      <c r="AH311" s="395"/>
      <c r="AI311" s="395"/>
      <c r="AJ311" s="395"/>
      <c r="AK311" s="395"/>
      <c r="AL311" s="395"/>
      <c r="AM311" s="395"/>
      <c r="AN311" s="395"/>
      <c r="AO311" s="395"/>
      <c r="AP311" s="395"/>
      <c r="AQ311" s="395"/>
      <c r="AR311" s="395"/>
      <c r="AS311" s="395"/>
      <c r="AT311" s="395"/>
      <c r="AU311" s="395"/>
      <c r="AV311" s="395"/>
      <c r="AW311" s="395"/>
      <c r="AX311" s="395"/>
    </row>
    <row r="312" spans="7:50" ht="12.75">
      <c r="G312" s="395"/>
      <c r="H312" s="395"/>
      <c r="I312" s="395"/>
      <c r="J312" s="395"/>
      <c r="K312" s="395"/>
      <c r="L312" s="395"/>
      <c r="M312" s="395"/>
      <c r="N312" s="395"/>
      <c r="O312" s="395"/>
      <c r="P312" s="395"/>
      <c r="Q312" s="395"/>
      <c r="R312" s="395"/>
      <c r="S312" s="395"/>
      <c r="T312" s="395"/>
      <c r="U312" s="395"/>
      <c r="V312" s="395"/>
      <c r="W312" s="395"/>
      <c r="X312" s="395"/>
      <c r="Y312" s="395"/>
      <c r="Z312" s="395"/>
      <c r="AA312" s="395"/>
      <c r="AB312" s="395"/>
      <c r="AC312" s="395"/>
      <c r="AD312" s="395"/>
      <c r="AE312" s="395"/>
      <c r="AF312" s="395"/>
      <c r="AG312" s="395"/>
      <c r="AH312" s="395"/>
      <c r="AI312" s="395"/>
      <c r="AJ312" s="395"/>
      <c r="AK312" s="395"/>
      <c r="AL312" s="395"/>
      <c r="AM312" s="395"/>
      <c r="AN312" s="395"/>
      <c r="AO312" s="395"/>
      <c r="AP312" s="395"/>
      <c r="AQ312" s="395"/>
      <c r="AR312" s="395"/>
      <c r="AS312" s="395"/>
      <c r="AT312" s="395"/>
      <c r="AU312" s="395"/>
      <c r="AV312" s="395"/>
      <c r="AW312" s="395"/>
      <c r="AX312" s="395"/>
    </row>
    <row r="313" spans="7:50" ht="12.75">
      <c r="G313" s="395"/>
      <c r="H313" s="395"/>
      <c r="I313" s="395"/>
      <c r="J313" s="395"/>
      <c r="K313" s="395"/>
      <c r="L313" s="395"/>
      <c r="M313" s="395"/>
      <c r="N313" s="395"/>
      <c r="O313" s="395"/>
      <c r="P313" s="395"/>
      <c r="Q313" s="395"/>
      <c r="R313" s="395"/>
      <c r="S313" s="395"/>
      <c r="T313" s="395"/>
      <c r="U313" s="395"/>
      <c r="V313" s="395"/>
      <c r="W313" s="395"/>
      <c r="X313" s="395"/>
      <c r="Y313" s="395"/>
      <c r="Z313" s="395"/>
      <c r="AA313" s="395"/>
      <c r="AB313" s="395"/>
      <c r="AC313" s="395"/>
      <c r="AD313" s="395"/>
      <c r="AE313" s="395"/>
      <c r="AF313" s="395"/>
      <c r="AG313" s="395"/>
      <c r="AH313" s="395"/>
      <c r="AI313" s="395"/>
      <c r="AJ313" s="395"/>
      <c r="AK313" s="395"/>
      <c r="AL313" s="395"/>
      <c r="AM313" s="395"/>
      <c r="AN313" s="395"/>
      <c r="AO313" s="395"/>
      <c r="AP313" s="395"/>
      <c r="AQ313" s="395"/>
      <c r="AR313" s="395"/>
      <c r="AS313" s="395"/>
      <c r="AT313" s="395"/>
      <c r="AU313" s="395"/>
      <c r="AV313" s="395"/>
      <c r="AW313" s="395"/>
      <c r="AX313" s="395"/>
    </row>
    <row r="314" spans="7:50" ht="12.75">
      <c r="G314" s="395"/>
      <c r="H314" s="395"/>
      <c r="I314" s="395"/>
      <c r="J314" s="395"/>
      <c r="K314" s="395"/>
      <c r="L314" s="395"/>
      <c r="M314" s="395"/>
      <c r="N314" s="395"/>
      <c r="O314" s="395"/>
      <c r="P314" s="395"/>
      <c r="Q314" s="395"/>
      <c r="R314" s="395"/>
      <c r="S314" s="395"/>
      <c r="T314" s="395"/>
      <c r="U314" s="395"/>
      <c r="V314" s="395"/>
      <c r="W314" s="395"/>
      <c r="X314" s="395"/>
      <c r="Y314" s="395"/>
      <c r="Z314" s="395"/>
      <c r="AA314" s="395"/>
      <c r="AB314" s="395"/>
      <c r="AC314" s="395"/>
      <c r="AD314" s="395"/>
      <c r="AE314" s="395"/>
      <c r="AF314" s="395"/>
      <c r="AG314" s="395"/>
      <c r="AH314" s="395"/>
      <c r="AI314" s="395"/>
      <c r="AJ314" s="395"/>
      <c r="AK314" s="395"/>
      <c r="AL314" s="395"/>
      <c r="AM314" s="395"/>
      <c r="AN314" s="395"/>
      <c r="AO314" s="395"/>
      <c r="AP314" s="395"/>
      <c r="AQ314" s="395"/>
      <c r="AR314" s="395"/>
      <c r="AS314" s="395"/>
      <c r="AT314" s="395"/>
      <c r="AU314" s="395"/>
      <c r="AV314" s="395"/>
      <c r="AW314" s="395"/>
      <c r="AX314" s="395"/>
    </row>
    <row r="315" spans="7:50" ht="12.75">
      <c r="G315" s="395"/>
      <c r="H315" s="395"/>
      <c r="I315" s="395"/>
      <c r="J315" s="395"/>
      <c r="K315" s="395"/>
      <c r="L315" s="395"/>
      <c r="M315" s="395"/>
      <c r="N315" s="395"/>
      <c r="O315" s="395"/>
      <c r="P315" s="395"/>
      <c r="Q315" s="395"/>
      <c r="R315" s="395"/>
      <c r="S315" s="395"/>
      <c r="T315" s="395"/>
      <c r="U315" s="395"/>
      <c r="V315" s="395"/>
      <c r="W315" s="395"/>
      <c r="X315" s="395"/>
      <c r="Y315" s="395"/>
      <c r="Z315" s="395"/>
      <c r="AA315" s="395"/>
      <c r="AB315" s="395"/>
      <c r="AC315" s="395"/>
      <c r="AD315" s="395"/>
      <c r="AE315" s="395"/>
      <c r="AF315" s="395"/>
      <c r="AG315" s="395"/>
      <c r="AH315" s="395"/>
      <c r="AI315" s="395"/>
      <c r="AJ315" s="395"/>
      <c r="AK315" s="395"/>
      <c r="AL315" s="395"/>
      <c r="AM315" s="395"/>
      <c r="AN315" s="395"/>
      <c r="AO315" s="395"/>
      <c r="AP315" s="395"/>
      <c r="AQ315" s="395"/>
      <c r="AR315" s="395"/>
      <c r="AS315" s="395"/>
      <c r="AT315" s="395"/>
      <c r="AU315" s="395"/>
      <c r="AV315" s="395"/>
      <c r="AW315" s="395"/>
      <c r="AX315" s="395"/>
    </row>
    <row r="316" spans="7:50" ht="12.75">
      <c r="G316" s="395"/>
      <c r="H316" s="395"/>
      <c r="I316" s="395"/>
      <c r="J316" s="395"/>
      <c r="K316" s="395"/>
      <c r="L316" s="395"/>
      <c r="M316" s="395"/>
      <c r="N316" s="395"/>
      <c r="O316" s="395"/>
      <c r="P316" s="395"/>
      <c r="Q316" s="395"/>
      <c r="R316" s="395"/>
      <c r="S316" s="395"/>
      <c r="T316" s="395"/>
      <c r="U316" s="395"/>
      <c r="V316" s="395"/>
      <c r="W316" s="395"/>
      <c r="X316" s="395"/>
      <c r="Y316" s="395"/>
      <c r="Z316" s="395"/>
      <c r="AA316" s="395"/>
      <c r="AB316" s="395"/>
      <c r="AC316" s="395"/>
      <c r="AD316" s="395"/>
      <c r="AE316" s="395"/>
      <c r="AF316" s="395"/>
      <c r="AG316" s="395"/>
      <c r="AH316" s="395"/>
      <c r="AI316" s="395"/>
      <c r="AJ316" s="395"/>
      <c r="AK316" s="395"/>
      <c r="AL316" s="395"/>
      <c r="AM316" s="395"/>
      <c r="AN316" s="395"/>
      <c r="AO316" s="395"/>
      <c r="AP316" s="395"/>
      <c r="AQ316" s="395"/>
      <c r="AR316" s="395"/>
      <c r="AS316" s="395"/>
      <c r="AT316" s="395"/>
      <c r="AU316" s="395"/>
      <c r="AV316" s="395"/>
      <c r="AW316" s="395"/>
      <c r="AX316" s="395"/>
    </row>
    <row r="317" spans="7:50" ht="12.75">
      <c r="G317" s="395"/>
      <c r="H317" s="395"/>
      <c r="I317" s="395"/>
      <c r="J317" s="395"/>
      <c r="K317" s="395"/>
      <c r="L317" s="395"/>
      <c r="M317" s="395"/>
      <c r="N317" s="395"/>
      <c r="O317" s="395"/>
      <c r="P317" s="395"/>
      <c r="Q317" s="395"/>
      <c r="R317" s="395"/>
      <c r="S317" s="395"/>
      <c r="T317" s="395"/>
      <c r="U317" s="395"/>
      <c r="V317" s="395"/>
      <c r="W317" s="395"/>
      <c r="X317" s="395"/>
      <c r="Y317" s="395"/>
      <c r="Z317" s="395"/>
      <c r="AA317" s="395"/>
      <c r="AB317" s="395"/>
      <c r="AC317" s="395"/>
      <c r="AD317" s="395"/>
      <c r="AE317" s="395"/>
      <c r="AF317" s="395"/>
      <c r="AG317" s="395"/>
      <c r="AH317" s="395"/>
      <c r="AI317" s="395"/>
      <c r="AJ317" s="395"/>
      <c r="AK317" s="395"/>
      <c r="AL317" s="395"/>
      <c r="AM317" s="395"/>
      <c r="AN317" s="395"/>
      <c r="AO317" s="395"/>
      <c r="AP317" s="395"/>
      <c r="AQ317" s="395"/>
      <c r="AR317" s="395"/>
      <c r="AS317" s="395"/>
      <c r="AT317" s="395"/>
      <c r="AU317" s="395"/>
      <c r="AV317" s="395"/>
      <c r="AW317" s="395"/>
      <c r="AX317" s="395"/>
    </row>
    <row r="318" spans="7:50" ht="12.75">
      <c r="G318" s="395"/>
      <c r="H318" s="395"/>
      <c r="I318" s="395"/>
      <c r="J318" s="395"/>
      <c r="K318" s="395"/>
      <c r="L318" s="395"/>
      <c r="M318" s="395"/>
      <c r="N318" s="395"/>
      <c r="O318" s="395"/>
      <c r="P318" s="395"/>
      <c r="Q318" s="395"/>
      <c r="R318" s="395"/>
      <c r="S318" s="395"/>
      <c r="T318" s="395"/>
      <c r="U318" s="395"/>
      <c r="V318" s="395"/>
      <c r="W318" s="395"/>
      <c r="X318" s="395"/>
      <c r="Y318" s="395"/>
      <c r="Z318" s="395"/>
      <c r="AA318" s="395"/>
      <c r="AB318" s="395"/>
      <c r="AC318" s="395"/>
      <c r="AD318" s="395"/>
      <c r="AE318" s="395"/>
      <c r="AF318" s="395"/>
      <c r="AG318" s="395"/>
      <c r="AH318" s="395"/>
      <c r="AI318" s="395"/>
      <c r="AJ318" s="395"/>
      <c r="AK318" s="395"/>
      <c r="AL318" s="395"/>
      <c r="AM318" s="395"/>
      <c r="AN318" s="395"/>
      <c r="AO318" s="395"/>
      <c r="AP318" s="395"/>
      <c r="AQ318" s="395"/>
      <c r="AR318" s="395"/>
      <c r="AS318" s="395"/>
      <c r="AT318" s="395"/>
      <c r="AU318" s="395"/>
      <c r="AV318" s="395"/>
      <c r="AW318" s="395"/>
      <c r="AX318" s="395"/>
    </row>
    <row r="319" spans="7:50" ht="12.75">
      <c r="G319" s="395"/>
      <c r="H319" s="395"/>
      <c r="I319" s="395"/>
      <c r="J319" s="395"/>
      <c r="K319" s="395"/>
      <c r="L319" s="395"/>
      <c r="M319" s="395"/>
      <c r="N319" s="395"/>
      <c r="O319" s="395"/>
      <c r="P319" s="395"/>
      <c r="Q319" s="395"/>
      <c r="R319" s="395"/>
      <c r="S319" s="395"/>
      <c r="T319" s="395"/>
      <c r="U319" s="395"/>
      <c r="V319" s="395"/>
      <c r="W319" s="395"/>
      <c r="X319" s="395"/>
      <c r="Y319" s="395"/>
      <c r="Z319" s="395"/>
      <c r="AA319" s="395"/>
      <c r="AB319" s="395"/>
      <c r="AC319" s="395"/>
      <c r="AD319" s="395"/>
      <c r="AE319" s="395"/>
      <c r="AF319" s="395"/>
      <c r="AG319" s="395"/>
      <c r="AH319" s="395"/>
      <c r="AI319" s="395"/>
      <c r="AJ319" s="395"/>
      <c r="AK319" s="395"/>
      <c r="AL319" s="395"/>
      <c r="AM319" s="395"/>
      <c r="AN319" s="395"/>
      <c r="AO319" s="395"/>
      <c r="AP319" s="395"/>
      <c r="AQ319" s="395"/>
      <c r="AR319" s="395"/>
      <c r="AS319" s="395"/>
      <c r="AT319" s="395"/>
      <c r="AU319" s="395"/>
      <c r="AV319" s="395"/>
      <c r="AW319" s="395"/>
      <c r="AX319" s="395"/>
    </row>
    <row r="320" spans="7:50" ht="12.75">
      <c r="G320" s="395"/>
      <c r="H320" s="395"/>
      <c r="I320" s="395"/>
      <c r="J320" s="395"/>
      <c r="K320" s="395"/>
      <c r="L320" s="395"/>
      <c r="M320" s="395"/>
      <c r="N320" s="395"/>
      <c r="O320" s="395"/>
      <c r="P320" s="395"/>
      <c r="Q320" s="395"/>
      <c r="R320" s="395"/>
      <c r="S320" s="395"/>
      <c r="T320" s="395"/>
      <c r="U320" s="395"/>
      <c r="V320" s="395"/>
      <c r="W320" s="395"/>
      <c r="X320" s="395"/>
      <c r="Y320" s="395"/>
      <c r="Z320" s="395"/>
      <c r="AA320" s="395"/>
      <c r="AB320" s="395"/>
      <c r="AC320" s="395"/>
      <c r="AD320" s="395"/>
      <c r="AE320" s="395"/>
      <c r="AF320" s="395"/>
      <c r="AG320" s="395"/>
      <c r="AH320" s="395"/>
      <c r="AI320" s="395"/>
      <c r="AJ320" s="395"/>
      <c r="AK320" s="395"/>
      <c r="AL320" s="395"/>
      <c r="AM320" s="395"/>
      <c r="AN320" s="395"/>
      <c r="AO320" s="395"/>
      <c r="AP320" s="395"/>
      <c r="AQ320" s="395"/>
      <c r="AR320" s="395"/>
      <c r="AS320" s="395"/>
      <c r="AT320" s="395"/>
      <c r="AU320" s="395"/>
      <c r="AV320" s="395"/>
      <c r="AW320" s="395"/>
      <c r="AX320" s="395"/>
    </row>
    <row r="321" spans="7:50" ht="12.75">
      <c r="G321" s="395"/>
      <c r="H321" s="395"/>
      <c r="I321" s="395"/>
      <c r="J321" s="395"/>
      <c r="K321" s="395"/>
      <c r="L321" s="395"/>
      <c r="M321" s="395"/>
      <c r="N321" s="395"/>
      <c r="O321" s="395"/>
      <c r="P321" s="395"/>
      <c r="Q321" s="395"/>
      <c r="R321" s="395"/>
      <c r="S321" s="395"/>
      <c r="T321" s="395"/>
      <c r="U321" s="395"/>
      <c r="V321" s="395"/>
      <c r="W321" s="395"/>
      <c r="X321" s="395"/>
      <c r="Y321" s="395"/>
      <c r="Z321" s="395"/>
      <c r="AA321" s="395"/>
      <c r="AB321" s="395"/>
      <c r="AC321" s="395"/>
      <c r="AD321" s="395"/>
      <c r="AE321" s="395"/>
      <c r="AF321" s="395"/>
      <c r="AG321" s="395"/>
      <c r="AH321" s="395"/>
      <c r="AI321" s="395"/>
      <c r="AJ321" s="395"/>
      <c r="AK321" s="395"/>
      <c r="AL321" s="395"/>
      <c r="AM321" s="395"/>
      <c r="AN321" s="395"/>
      <c r="AO321" s="395"/>
      <c r="AP321" s="395"/>
      <c r="AQ321" s="395"/>
      <c r="AR321" s="395"/>
      <c r="AS321" s="395"/>
      <c r="AT321" s="395"/>
      <c r="AU321" s="395"/>
      <c r="AV321" s="395"/>
      <c r="AW321" s="395"/>
      <c r="AX321" s="395"/>
    </row>
    <row r="322" spans="7:50" ht="12.75">
      <c r="G322" s="395"/>
      <c r="H322" s="395"/>
      <c r="I322" s="395"/>
      <c r="J322" s="395"/>
      <c r="K322" s="395"/>
      <c r="L322" s="395"/>
      <c r="M322" s="395"/>
      <c r="N322" s="395"/>
      <c r="O322" s="395"/>
      <c r="P322" s="395"/>
      <c r="Q322" s="395"/>
      <c r="R322" s="395"/>
      <c r="S322" s="395"/>
      <c r="T322" s="395"/>
      <c r="U322" s="395"/>
      <c r="V322" s="395"/>
      <c r="W322" s="395"/>
      <c r="X322" s="395"/>
      <c r="Y322" s="395"/>
      <c r="Z322" s="395"/>
      <c r="AA322" s="395"/>
      <c r="AB322" s="395"/>
      <c r="AC322" s="395"/>
      <c r="AD322" s="395"/>
      <c r="AE322" s="395"/>
      <c r="AF322" s="395"/>
      <c r="AG322" s="395"/>
      <c r="AH322" s="395"/>
      <c r="AI322" s="395"/>
      <c r="AJ322" s="395"/>
      <c r="AK322" s="395"/>
      <c r="AL322" s="395"/>
      <c r="AM322" s="395"/>
      <c r="AN322" s="395"/>
      <c r="AO322" s="395"/>
      <c r="AP322" s="395"/>
      <c r="AQ322" s="395"/>
      <c r="AR322" s="395"/>
      <c r="AS322" s="395"/>
      <c r="AT322" s="395"/>
      <c r="AU322" s="395"/>
      <c r="AV322" s="395"/>
      <c r="AW322" s="395"/>
      <c r="AX322" s="395"/>
    </row>
    <row r="323" spans="7:50" ht="12.75">
      <c r="G323" s="395"/>
      <c r="H323" s="395"/>
      <c r="I323" s="395"/>
      <c r="J323" s="395"/>
      <c r="K323" s="395"/>
      <c r="L323" s="395"/>
      <c r="M323" s="395"/>
      <c r="N323" s="395"/>
      <c r="O323" s="395"/>
      <c r="P323" s="395"/>
      <c r="Q323" s="395"/>
      <c r="R323" s="395"/>
      <c r="S323" s="395"/>
      <c r="T323" s="395"/>
      <c r="U323" s="395"/>
      <c r="V323" s="395"/>
      <c r="W323" s="395"/>
      <c r="X323" s="395"/>
      <c r="Y323" s="395"/>
      <c r="Z323" s="395"/>
      <c r="AA323" s="395"/>
      <c r="AB323" s="395"/>
      <c r="AC323" s="395"/>
      <c r="AD323" s="395"/>
      <c r="AE323" s="395"/>
      <c r="AF323" s="395"/>
      <c r="AG323" s="395"/>
      <c r="AH323" s="395"/>
      <c r="AI323" s="395"/>
      <c r="AJ323" s="395"/>
      <c r="AK323" s="395"/>
      <c r="AL323" s="395"/>
      <c r="AM323" s="395"/>
      <c r="AN323" s="395"/>
      <c r="AO323" s="395"/>
      <c r="AP323" s="395"/>
      <c r="AQ323" s="395"/>
      <c r="AR323" s="395"/>
      <c r="AS323" s="395"/>
      <c r="AT323" s="395"/>
      <c r="AU323" s="395"/>
      <c r="AV323" s="395"/>
      <c r="AW323" s="395"/>
      <c r="AX323" s="395"/>
    </row>
    <row r="324" spans="7:50" ht="12.75">
      <c r="G324" s="395"/>
      <c r="H324" s="395"/>
      <c r="I324" s="395"/>
      <c r="J324" s="395"/>
      <c r="K324" s="395"/>
      <c r="L324" s="395"/>
      <c r="M324" s="395"/>
      <c r="N324" s="395"/>
      <c r="O324" s="395"/>
      <c r="P324" s="395"/>
      <c r="Q324" s="395"/>
      <c r="R324" s="395"/>
      <c r="S324" s="395"/>
      <c r="T324" s="395"/>
      <c r="U324" s="395"/>
      <c r="V324" s="395"/>
      <c r="W324" s="395"/>
      <c r="X324" s="395"/>
      <c r="Y324" s="395"/>
      <c r="Z324" s="395"/>
      <c r="AA324" s="395"/>
      <c r="AB324" s="395"/>
      <c r="AC324" s="395"/>
      <c r="AD324" s="395"/>
      <c r="AE324" s="395"/>
      <c r="AF324" s="395"/>
      <c r="AG324" s="395"/>
      <c r="AH324" s="395"/>
      <c r="AI324" s="395"/>
      <c r="AJ324" s="395"/>
      <c r="AK324" s="395"/>
      <c r="AL324" s="395"/>
      <c r="AM324" s="395"/>
      <c r="AN324" s="395"/>
      <c r="AO324" s="395"/>
      <c r="AP324" s="395"/>
      <c r="AQ324" s="395"/>
      <c r="AR324" s="395"/>
      <c r="AS324" s="395"/>
      <c r="AT324" s="395"/>
      <c r="AU324" s="395"/>
      <c r="AV324" s="395"/>
      <c r="AW324" s="395"/>
      <c r="AX324" s="395"/>
    </row>
    <row r="325" spans="7:50" ht="12.75">
      <c r="G325" s="395"/>
      <c r="H325" s="395"/>
      <c r="I325" s="395"/>
      <c r="J325" s="395"/>
      <c r="K325" s="395"/>
      <c r="L325" s="395"/>
      <c r="M325" s="395"/>
      <c r="N325" s="395"/>
      <c r="O325" s="395"/>
      <c r="P325" s="395"/>
      <c r="Q325" s="395"/>
      <c r="R325" s="395"/>
      <c r="S325" s="395"/>
      <c r="T325" s="395"/>
      <c r="U325" s="395"/>
      <c r="V325" s="395"/>
      <c r="W325" s="395"/>
      <c r="X325" s="395"/>
      <c r="Y325" s="395"/>
      <c r="Z325" s="395"/>
      <c r="AA325" s="395"/>
      <c r="AB325" s="395"/>
      <c r="AC325" s="395"/>
      <c r="AD325" s="395"/>
      <c r="AE325" s="395"/>
      <c r="AF325" s="395"/>
      <c r="AG325" s="395"/>
      <c r="AH325" s="395"/>
      <c r="AI325" s="395"/>
      <c r="AJ325" s="395"/>
      <c r="AK325" s="395"/>
      <c r="AL325" s="395"/>
      <c r="AM325" s="395"/>
      <c r="AN325" s="395"/>
      <c r="AO325" s="395"/>
      <c r="AP325" s="395"/>
      <c r="AQ325" s="395"/>
      <c r="AR325" s="395"/>
      <c r="AS325" s="395"/>
      <c r="AT325" s="395"/>
      <c r="AU325" s="395"/>
      <c r="AV325" s="395"/>
      <c r="AW325" s="395"/>
      <c r="AX325" s="395"/>
    </row>
    <row r="326" spans="7:50" ht="12.75">
      <c r="G326" s="395"/>
      <c r="H326" s="395"/>
      <c r="I326" s="395"/>
      <c r="J326" s="395"/>
      <c r="K326" s="395"/>
      <c r="L326" s="395"/>
      <c r="M326" s="395"/>
      <c r="N326" s="395"/>
      <c r="O326" s="395"/>
      <c r="P326" s="395"/>
      <c r="Q326" s="395"/>
      <c r="R326" s="395"/>
      <c r="S326" s="395"/>
      <c r="T326" s="395"/>
      <c r="U326" s="395"/>
      <c r="V326" s="395"/>
      <c r="W326" s="395"/>
      <c r="X326" s="395"/>
      <c r="Y326" s="395"/>
      <c r="Z326" s="395"/>
      <c r="AA326" s="395"/>
      <c r="AB326" s="395"/>
      <c r="AC326" s="395"/>
      <c r="AD326" s="395"/>
      <c r="AE326" s="395"/>
      <c r="AF326" s="395"/>
      <c r="AG326" s="395"/>
      <c r="AH326" s="395"/>
      <c r="AI326" s="395"/>
      <c r="AJ326" s="395"/>
      <c r="AK326" s="395"/>
      <c r="AL326" s="395"/>
      <c r="AM326" s="395"/>
      <c r="AN326" s="395"/>
      <c r="AO326" s="395"/>
      <c r="AP326" s="395"/>
      <c r="AQ326" s="395"/>
      <c r="AR326" s="395"/>
      <c r="AS326" s="395"/>
      <c r="AT326" s="395"/>
      <c r="AU326" s="395"/>
      <c r="AV326" s="395"/>
      <c r="AW326" s="395"/>
      <c r="AX326" s="395"/>
    </row>
    <row r="327" spans="7:50" ht="12.75">
      <c r="G327" s="395"/>
      <c r="H327" s="395"/>
      <c r="I327" s="395"/>
      <c r="J327" s="395"/>
      <c r="K327" s="395"/>
      <c r="L327" s="395"/>
      <c r="M327" s="395"/>
      <c r="N327" s="395"/>
      <c r="O327" s="395"/>
      <c r="P327" s="395"/>
      <c r="Q327" s="395"/>
      <c r="R327" s="395"/>
      <c r="S327" s="395"/>
      <c r="T327" s="395"/>
      <c r="U327" s="395"/>
      <c r="V327" s="395"/>
      <c r="W327" s="395"/>
      <c r="X327" s="395"/>
      <c r="Y327" s="395"/>
      <c r="Z327" s="395"/>
      <c r="AA327" s="395"/>
      <c r="AB327" s="395"/>
      <c r="AC327" s="395"/>
      <c r="AD327" s="395"/>
      <c r="AE327" s="395"/>
      <c r="AF327" s="395"/>
      <c r="AG327" s="395"/>
      <c r="AH327" s="395"/>
      <c r="AI327" s="395"/>
      <c r="AJ327" s="395"/>
      <c r="AK327" s="395"/>
      <c r="AL327" s="395"/>
      <c r="AM327" s="395"/>
      <c r="AN327" s="395"/>
      <c r="AO327" s="395"/>
      <c r="AP327" s="395"/>
      <c r="AQ327" s="395"/>
      <c r="AR327" s="395"/>
      <c r="AS327" s="395"/>
      <c r="AT327" s="395"/>
      <c r="AU327" s="395"/>
      <c r="AV327" s="395"/>
      <c r="AW327" s="395"/>
      <c r="AX327" s="395"/>
    </row>
    <row r="328" spans="7:50" ht="12.75">
      <c r="G328" s="395"/>
      <c r="H328" s="395"/>
      <c r="I328" s="395"/>
      <c r="J328" s="395"/>
      <c r="K328" s="395"/>
      <c r="L328" s="395"/>
      <c r="M328" s="395"/>
      <c r="N328" s="395"/>
      <c r="O328" s="395"/>
      <c r="P328" s="395"/>
      <c r="Q328" s="395"/>
      <c r="R328" s="395"/>
      <c r="S328" s="395"/>
      <c r="T328" s="395"/>
      <c r="U328" s="395"/>
      <c r="V328" s="395"/>
      <c r="W328" s="395"/>
      <c r="X328" s="395"/>
      <c r="Y328" s="395"/>
      <c r="Z328" s="395"/>
      <c r="AA328" s="395"/>
      <c r="AB328" s="395"/>
      <c r="AC328" s="395"/>
      <c r="AD328" s="395"/>
      <c r="AE328" s="395"/>
      <c r="AF328" s="395"/>
      <c r="AG328" s="395"/>
      <c r="AH328" s="395"/>
      <c r="AI328" s="395"/>
      <c r="AJ328" s="395"/>
      <c r="AK328" s="395"/>
      <c r="AL328" s="395"/>
      <c r="AM328" s="395"/>
      <c r="AN328" s="395"/>
      <c r="AO328" s="395"/>
      <c r="AP328" s="395"/>
      <c r="AQ328" s="395"/>
      <c r="AR328" s="395"/>
      <c r="AS328" s="395"/>
      <c r="AT328" s="395"/>
      <c r="AU328" s="395"/>
      <c r="AV328" s="395"/>
      <c r="AW328" s="395"/>
      <c r="AX328" s="395"/>
    </row>
    <row r="329" spans="7:50" ht="12.75">
      <c r="G329" s="395"/>
      <c r="H329" s="395"/>
      <c r="I329" s="395"/>
      <c r="J329" s="395"/>
      <c r="K329" s="395"/>
      <c r="L329" s="395"/>
      <c r="M329" s="395"/>
      <c r="N329" s="395"/>
      <c r="O329" s="395"/>
      <c r="P329" s="395"/>
      <c r="Q329" s="395"/>
      <c r="R329" s="395"/>
      <c r="S329" s="395"/>
      <c r="T329" s="395"/>
      <c r="U329" s="395"/>
      <c r="V329" s="395"/>
      <c r="W329" s="395"/>
      <c r="X329" s="395"/>
      <c r="Y329" s="395"/>
      <c r="Z329" s="395"/>
      <c r="AA329" s="395"/>
      <c r="AB329" s="395"/>
      <c r="AC329" s="395"/>
      <c r="AD329" s="395"/>
      <c r="AE329" s="395"/>
      <c r="AF329" s="395"/>
      <c r="AG329" s="395"/>
      <c r="AH329" s="395"/>
      <c r="AI329" s="395"/>
      <c r="AJ329" s="395"/>
      <c r="AK329" s="395"/>
      <c r="AL329" s="395"/>
      <c r="AM329" s="395"/>
      <c r="AN329" s="395"/>
      <c r="AO329" s="395"/>
      <c r="AP329" s="395"/>
      <c r="AQ329" s="395"/>
      <c r="AR329" s="395"/>
      <c r="AS329" s="395"/>
      <c r="AT329" s="395"/>
      <c r="AU329" s="395"/>
      <c r="AV329" s="395"/>
      <c r="AW329" s="395"/>
      <c r="AX329" s="395"/>
    </row>
    <row r="330" spans="7:50" ht="12.75">
      <c r="G330" s="395"/>
      <c r="H330" s="395"/>
      <c r="I330" s="395"/>
      <c r="J330" s="395"/>
      <c r="K330" s="395"/>
      <c r="L330" s="395"/>
      <c r="M330" s="395"/>
      <c r="N330" s="395"/>
      <c r="O330" s="395"/>
      <c r="P330" s="395"/>
      <c r="Q330" s="395"/>
      <c r="R330" s="395"/>
      <c r="S330" s="395"/>
      <c r="T330" s="395"/>
      <c r="U330" s="395"/>
      <c r="V330" s="395"/>
      <c r="W330" s="395"/>
      <c r="X330" s="395"/>
      <c r="Y330" s="395"/>
      <c r="Z330" s="395"/>
      <c r="AA330" s="395"/>
      <c r="AB330" s="395"/>
      <c r="AC330" s="395"/>
      <c r="AD330" s="395"/>
      <c r="AE330" s="395"/>
      <c r="AF330" s="395"/>
      <c r="AG330" s="395"/>
      <c r="AH330" s="395"/>
      <c r="AI330" s="395"/>
      <c r="AJ330" s="395"/>
      <c r="AK330" s="395"/>
      <c r="AL330" s="395"/>
      <c r="AM330" s="395"/>
      <c r="AN330" s="395"/>
      <c r="AO330" s="395"/>
      <c r="AP330" s="395"/>
      <c r="AQ330" s="395"/>
      <c r="AR330" s="395"/>
      <c r="AS330" s="395"/>
      <c r="AT330" s="395"/>
      <c r="AU330" s="395"/>
      <c r="AV330" s="395"/>
      <c r="AW330" s="395"/>
      <c r="AX330" s="395"/>
    </row>
    <row r="331" spans="7:50" ht="12.75">
      <c r="G331" s="395"/>
      <c r="H331" s="395"/>
      <c r="I331" s="395"/>
      <c r="J331" s="395"/>
      <c r="K331" s="395"/>
      <c r="L331" s="395"/>
      <c r="M331" s="395"/>
      <c r="N331" s="395"/>
      <c r="O331" s="395"/>
      <c r="P331" s="395"/>
      <c r="Q331" s="395"/>
      <c r="R331" s="395"/>
      <c r="S331" s="395"/>
      <c r="T331" s="395"/>
      <c r="U331" s="395"/>
      <c r="V331" s="395"/>
      <c r="W331" s="395"/>
      <c r="X331" s="395"/>
      <c r="Y331" s="395"/>
      <c r="Z331" s="395"/>
      <c r="AA331" s="395"/>
      <c r="AB331" s="395"/>
      <c r="AC331" s="395"/>
      <c r="AD331" s="395"/>
      <c r="AE331" s="395"/>
      <c r="AF331" s="395"/>
      <c r="AG331" s="395"/>
      <c r="AH331" s="395"/>
      <c r="AI331" s="395"/>
      <c r="AJ331" s="395"/>
      <c r="AK331" s="395"/>
      <c r="AL331" s="395"/>
      <c r="AM331" s="395"/>
      <c r="AN331" s="395"/>
      <c r="AO331" s="395"/>
      <c r="AP331" s="395"/>
      <c r="AQ331" s="395"/>
      <c r="AR331" s="395"/>
      <c r="AS331" s="395"/>
      <c r="AT331" s="395"/>
      <c r="AU331" s="395"/>
      <c r="AV331" s="395"/>
      <c r="AW331" s="395"/>
      <c r="AX331" s="395"/>
    </row>
    <row r="332" spans="7:50" ht="12.75">
      <c r="G332" s="395"/>
      <c r="H332" s="395"/>
      <c r="I332" s="395"/>
      <c r="J332" s="395"/>
      <c r="K332" s="395"/>
      <c r="L332" s="395"/>
      <c r="M332" s="395"/>
      <c r="N332" s="395"/>
      <c r="O332" s="395"/>
      <c r="P332" s="395"/>
      <c r="Q332" s="395"/>
      <c r="R332" s="395"/>
      <c r="S332" s="395"/>
      <c r="T332" s="395"/>
      <c r="U332" s="395"/>
      <c r="V332" s="395"/>
      <c r="W332" s="395"/>
      <c r="X332" s="395"/>
      <c r="Y332" s="395"/>
      <c r="Z332" s="395"/>
      <c r="AA332" s="395"/>
      <c r="AB332" s="395"/>
      <c r="AC332" s="395"/>
      <c r="AD332" s="395"/>
      <c r="AE332" s="395"/>
      <c r="AF332" s="395"/>
      <c r="AG332" s="395"/>
      <c r="AH332" s="395"/>
      <c r="AI332" s="395"/>
      <c r="AJ332" s="395"/>
      <c r="AK332" s="395"/>
      <c r="AL332" s="395"/>
      <c r="AM332" s="395"/>
      <c r="AN332" s="395"/>
      <c r="AO332" s="395"/>
      <c r="AP332" s="395"/>
      <c r="AQ332" s="395"/>
      <c r="AR332" s="395"/>
      <c r="AS332" s="395"/>
      <c r="AT332" s="395"/>
      <c r="AU332" s="395"/>
      <c r="AV332" s="395"/>
      <c r="AW332" s="395"/>
      <c r="AX332" s="395"/>
    </row>
    <row r="333" spans="7:50" ht="12.75">
      <c r="G333" s="395"/>
      <c r="H333" s="395"/>
      <c r="I333" s="395"/>
      <c r="J333" s="395"/>
      <c r="K333" s="395"/>
      <c r="L333" s="395"/>
      <c r="M333" s="395"/>
      <c r="N333" s="395"/>
      <c r="O333" s="395"/>
      <c r="P333" s="395"/>
      <c r="Q333" s="395"/>
      <c r="R333" s="395"/>
      <c r="S333" s="395"/>
      <c r="T333" s="395"/>
      <c r="U333" s="395"/>
      <c r="V333" s="395"/>
      <c r="W333" s="395"/>
      <c r="X333" s="395"/>
      <c r="Y333" s="395"/>
      <c r="Z333" s="395"/>
      <c r="AA333" s="395"/>
      <c r="AB333" s="395"/>
      <c r="AC333" s="395"/>
      <c r="AD333" s="395"/>
      <c r="AE333" s="395"/>
      <c r="AF333" s="395"/>
      <c r="AG333" s="395"/>
      <c r="AH333" s="395"/>
      <c r="AI333" s="395"/>
      <c r="AJ333" s="395"/>
      <c r="AK333" s="395"/>
      <c r="AL333" s="395"/>
      <c r="AM333" s="395"/>
      <c r="AN333" s="395"/>
      <c r="AO333" s="395"/>
      <c r="AP333" s="395"/>
      <c r="AQ333" s="395"/>
      <c r="AR333" s="395"/>
      <c r="AS333" s="395"/>
      <c r="AT333" s="395"/>
      <c r="AU333" s="395"/>
      <c r="AV333" s="395"/>
      <c r="AW333" s="395"/>
      <c r="AX333" s="395"/>
    </row>
    <row r="334" spans="7:50" ht="12.75">
      <c r="G334" s="395"/>
      <c r="H334" s="395"/>
      <c r="I334" s="395"/>
      <c r="J334" s="395"/>
      <c r="K334" s="395"/>
      <c r="L334" s="395"/>
      <c r="M334" s="395"/>
      <c r="N334" s="395"/>
      <c r="O334" s="395"/>
      <c r="P334" s="395"/>
      <c r="Q334" s="395"/>
      <c r="R334" s="395"/>
      <c r="S334" s="395"/>
      <c r="T334" s="395"/>
      <c r="U334" s="395"/>
      <c r="V334" s="395"/>
      <c r="W334" s="395"/>
      <c r="X334" s="395"/>
      <c r="Y334" s="395"/>
      <c r="Z334" s="395"/>
      <c r="AA334" s="395"/>
      <c r="AB334" s="395"/>
      <c r="AC334" s="395"/>
      <c r="AD334" s="395"/>
      <c r="AE334" s="395"/>
      <c r="AF334" s="395"/>
      <c r="AG334" s="395"/>
      <c r="AH334" s="395"/>
      <c r="AI334" s="395"/>
      <c r="AJ334" s="395"/>
      <c r="AK334" s="395"/>
      <c r="AL334" s="395"/>
      <c r="AM334" s="395"/>
      <c r="AN334" s="395"/>
      <c r="AO334" s="395"/>
      <c r="AP334" s="395"/>
      <c r="AQ334" s="395"/>
      <c r="AR334" s="395"/>
      <c r="AS334" s="395"/>
      <c r="AT334" s="395"/>
      <c r="AU334" s="395"/>
      <c r="AV334" s="395"/>
      <c r="AW334" s="395"/>
      <c r="AX334" s="395"/>
    </row>
    <row r="335" spans="7:50" ht="12.75">
      <c r="G335" s="395"/>
      <c r="H335" s="395"/>
      <c r="I335" s="395"/>
      <c r="J335" s="395"/>
      <c r="K335" s="395"/>
      <c r="L335" s="395"/>
      <c r="M335" s="395"/>
      <c r="N335" s="395"/>
      <c r="O335" s="395"/>
      <c r="P335" s="395"/>
      <c r="Q335" s="395"/>
      <c r="R335" s="395"/>
      <c r="S335" s="395"/>
      <c r="T335" s="395"/>
      <c r="U335" s="395"/>
      <c r="V335" s="395"/>
      <c r="W335" s="395"/>
      <c r="X335" s="395"/>
      <c r="Y335" s="395"/>
      <c r="Z335" s="395"/>
      <c r="AA335" s="395"/>
      <c r="AB335" s="395"/>
      <c r="AC335" s="395"/>
      <c r="AD335" s="395"/>
      <c r="AE335" s="395"/>
      <c r="AF335" s="395"/>
      <c r="AG335" s="395"/>
      <c r="AH335" s="395"/>
      <c r="AI335" s="395"/>
      <c r="AJ335" s="395"/>
      <c r="AK335" s="395"/>
      <c r="AL335" s="395"/>
      <c r="AM335" s="395"/>
      <c r="AN335" s="395"/>
      <c r="AO335" s="395"/>
      <c r="AP335" s="395"/>
      <c r="AQ335" s="395"/>
      <c r="AR335" s="395"/>
      <c r="AS335" s="395"/>
      <c r="AT335" s="395"/>
      <c r="AU335" s="395"/>
      <c r="AV335" s="395"/>
      <c r="AW335" s="395"/>
      <c r="AX335" s="395"/>
    </row>
    <row r="336" spans="7:50" ht="12.75">
      <c r="G336" s="395"/>
      <c r="H336" s="395"/>
      <c r="I336" s="395"/>
      <c r="J336" s="395"/>
      <c r="K336" s="395"/>
      <c r="L336" s="395"/>
      <c r="M336" s="395"/>
      <c r="N336" s="395"/>
      <c r="O336" s="395"/>
      <c r="P336" s="395"/>
      <c r="Q336" s="395"/>
      <c r="R336" s="395"/>
      <c r="S336" s="395"/>
      <c r="T336" s="395"/>
      <c r="U336" s="395"/>
      <c r="V336" s="395"/>
      <c r="W336" s="395"/>
      <c r="X336" s="395"/>
      <c r="Y336" s="395"/>
      <c r="Z336" s="395"/>
      <c r="AA336" s="395"/>
      <c r="AB336" s="395"/>
      <c r="AC336" s="395"/>
      <c r="AD336" s="395"/>
      <c r="AE336" s="395"/>
      <c r="AF336" s="395"/>
      <c r="AG336" s="395"/>
      <c r="AH336" s="395"/>
      <c r="AI336" s="395"/>
      <c r="AJ336" s="395"/>
      <c r="AK336" s="395"/>
      <c r="AL336" s="395"/>
      <c r="AM336" s="395"/>
      <c r="AN336" s="395"/>
      <c r="AO336" s="395"/>
      <c r="AP336" s="395"/>
      <c r="AQ336" s="395"/>
      <c r="AR336" s="395"/>
      <c r="AS336" s="395"/>
      <c r="AT336" s="395"/>
      <c r="AU336" s="395"/>
      <c r="AV336" s="395"/>
      <c r="AW336" s="395"/>
      <c r="AX336" s="395"/>
    </row>
    <row r="337" spans="7:50" ht="12.75">
      <c r="G337" s="395"/>
      <c r="H337" s="395"/>
      <c r="I337" s="395"/>
      <c r="J337" s="395"/>
      <c r="K337" s="395"/>
      <c r="L337" s="395"/>
      <c r="M337" s="395"/>
      <c r="N337" s="395"/>
      <c r="O337" s="395"/>
      <c r="P337" s="395"/>
      <c r="Q337" s="395"/>
      <c r="R337" s="395"/>
      <c r="S337" s="395"/>
      <c r="T337" s="395"/>
      <c r="U337" s="395"/>
      <c r="V337" s="395"/>
      <c r="W337" s="395"/>
      <c r="X337" s="395"/>
      <c r="Y337" s="395"/>
      <c r="Z337" s="395"/>
      <c r="AA337" s="395"/>
      <c r="AB337" s="395"/>
      <c r="AC337" s="395"/>
      <c r="AD337" s="395"/>
      <c r="AE337" s="395"/>
      <c r="AF337" s="395"/>
      <c r="AG337" s="395"/>
      <c r="AH337" s="395"/>
      <c r="AI337" s="395"/>
      <c r="AJ337" s="395"/>
      <c r="AK337" s="395"/>
      <c r="AL337" s="395"/>
      <c r="AM337" s="395"/>
      <c r="AN337" s="395"/>
      <c r="AO337" s="395"/>
      <c r="AP337" s="395"/>
      <c r="AQ337" s="395"/>
      <c r="AR337" s="395"/>
      <c r="AS337" s="395"/>
      <c r="AT337" s="395"/>
      <c r="AU337" s="395"/>
      <c r="AV337" s="395"/>
      <c r="AW337" s="395"/>
      <c r="AX337" s="395"/>
    </row>
    <row r="338" spans="7:50" ht="12.75">
      <c r="G338" s="395"/>
      <c r="H338" s="395"/>
      <c r="I338" s="395"/>
      <c r="J338" s="395"/>
      <c r="K338" s="395"/>
      <c r="L338" s="395"/>
      <c r="M338" s="395"/>
      <c r="N338" s="395"/>
      <c r="O338" s="395"/>
      <c r="P338" s="395"/>
      <c r="Q338" s="395"/>
      <c r="R338" s="395"/>
      <c r="S338" s="395"/>
      <c r="T338" s="395"/>
      <c r="U338" s="395"/>
      <c r="V338" s="395"/>
      <c r="W338" s="395"/>
      <c r="X338" s="395"/>
      <c r="Y338" s="395"/>
      <c r="Z338" s="395"/>
      <c r="AA338" s="395"/>
      <c r="AB338" s="395"/>
      <c r="AC338" s="395"/>
      <c r="AD338" s="395"/>
      <c r="AE338" s="395"/>
      <c r="AF338" s="395"/>
      <c r="AG338" s="395"/>
      <c r="AH338" s="395"/>
      <c r="AI338" s="395"/>
      <c r="AJ338" s="395"/>
      <c r="AK338" s="395"/>
      <c r="AL338" s="395"/>
      <c r="AM338" s="395"/>
      <c r="AN338" s="395"/>
      <c r="AO338" s="395"/>
      <c r="AP338" s="395"/>
      <c r="AQ338" s="395"/>
      <c r="AR338" s="395"/>
      <c r="AS338" s="395"/>
      <c r="AT338" s="395"/>
      <c r="AU338" s="395"/>
      <c r="AV338" s="395"/>
      <c r="AW338" s="395"/>
      <c r="AX338" s="395"/>
    </row>
    <row r="339" spans="7:50" ht="12.75">
      <c r="G339" s="395"/>
      <c r="H339" s="395"/>
      <c r="I339" s="395"/>
      <c r="J339" s="395"/>
      <c r="K339" s="395"/>
      <c r="L339" s="395"/>
      <c r="M339" s="395"/>
      <c r="N339" s="395"/>
      <c r="O339" s="395"/>
      <c r="P339" s="395"/>
      <c r="Q339" s="395"/>
      <c r="R339" s="395"/>
      <c r="S339" s="395"/>
      <c r="T339" s="395"/>
      <c r="U339" s="395"/>
      <c r="V339" s="395"/>
      <c r="W339" s="395"/>
      <c r="X339" s="395"/>
      <c r="Y339" s="395"/>
      <c r="Z339" s="395"/>
      <c r="AA339" s="395"/>
      <c r="AB339" s="395"/>
      <c r="AC339" s="395"/>
      <c r="AD339" s="395"/>
      <c r="AE339" s="395"/>
      <c r="AF339" s="395"/>
      <c r="AG339" s="395"/>
      <c r="AH339" s="395"/>
      <c r="AI339" s="395"/>
      <c r="AJ339" s="395"/>
      <c r="AK339" s="395"/>
      <c r="AL339" s="395"/>
      <c r="AM339" s="395"/>
      <c r="AN339" s="395"/>
      <c r="AO339" s="395"/>
      <c r="AP339" s="395"/>
      <c r="AQ339" s="395"/>
      <c r="AR339" s="395"/>
      <c r="AS339" s="395"/>
      <c r="AT339" s="395"/>
      <c r="AU339" s="395"/>
      <c r="AV339" s="395"/>
      <c r="AW339" s="395"/>
      <c r="AX339" s="395"/>
    </row>
    <row r="340" spans="7:50" ht="12.75">
      <c r="G340" s="395"/>
      <c r="H340" s="395"/>
      <c r="I340" s="395"/>
      <c r="J340" s="395"/>
      <c r="K340" s="395"/>
      <c r="L340" s="395"/>
      <c r="M340" s="395"/>
      <c r="N340" s="395"/>
      <c r="O340" s="395"/>
      <c r="P340" s="395"/>
      <c r="Q340" s="395"/>
      <c r="R340" s="395"/>
      <c r="S340" s="395"/>
      <c r="T340" s="395"/>
      <c r="U340" s="395"/>
      <c r="V340" s="395"/>
      <c r="W340" s="395"/>
      <c r="X340" s="395"/>
      <c r="Y340" s="395"/>
      <c r="Z340" s="395"/>
      <c r="AA340" s="395"/>
      <c r="AB340" s="395"/>
      <c r="AC340" s="395"/>
      <c r="AD340" s="395"/>
      <c r="AE340" s="395"/>
      <c r="AF340" s="395"/>
      <c r="AG340" s="395"/>
      <c r="AH340" s="395"/>
      <c r="AI340" s="395"/>
      <c r="AJ340" s="395"/>
      <c r="AK340" s="395"/>
      <c r="AL340" s="395"/>
      <c r="AM340" s="395"/>
      <c r="AN340" s="395"/>
      <c r="AO340" s="395"/>
      <c r="AP340" s="395"/>
      <c r="AQ340" s="395"/>
      <c r="AR340" s="395"/>
      <c r="AS340" s="395"/>
      <c r="AT340" s="395"/>
      <c r="AU340" s="395"/>
      <c r="AV340" s="395"/>
      <c r="AW340" s="395"/>
      <c r="AX340" s="395"/>
    </row>
    <row r="341" spans="7:50" ht="12.75">
      <c r="G341" s="395"/>
      <c r="H341" s="395"/>
      <c r="I341" s="395"/>
      <c r="J341" s="395"/>
      <c r="K341" s="395"/>
      <c r="L341" s="395"/>
      <c r="M341" s="395"/>
      <c r="N341" s="395"/>
      <c r="O341" s="395"/>
      <c r="P341" s="395"/>
      <c r="Q341" s="395"/>
      <c r="R341" s="395"/>
      <c r="S341" s="395"/>
      <c r="T341" s="395"/>
      <c r="U341" s="395"/>
      <c r="V341" s="395"/>
      <c r="W341" s="395"/>
      <c r="X341" s="395"/>
      <c r="Y341" s="395"/>
      <c r="Z341" s="395"/>
      <c r="AA341" s="395"/>
      <c r="AB341" s="395"/>
      <c r="AC341" s="395"/>
      <c r="AD341" s="395"/>
      <c r="AE341" s="395"/>
      <c r="AF341" s="395"/>
      <c r="AG341" s="395"/>
      <c r="AH341" s="395"/>
      <c r="AI341" s="395"/>
      <c r="AJ341" s="395"/>
      <c r="AK341" s="395"/>
      <c r="AL341" s="395"/>
      <c r="AM341" s="395"/>
      <c r="AN341" s="395"/>
      <c r="AO341" s="395"/>
      <c r="AP341" s="395"/>
      <c r="AQ341" s="395"/>
      <c r="AR341" s="395"/>
      <c r="AS341" s="395"/>
      <c r="AT341" s="395"/>
      <c r="AU341" s="395"/>
      <c r="AV341" s="395"/>
      <c r="AW341" s="395"/>
      <c r="AX341" s="395"/>
    </row>
    <row r="342" spans="7:50" ht="12.75">
      <c r="G342" s="395"/>
      <c r="H342" s="395"/>
      <c r="I342" s="395"/>
      <c r="J342" s="395"/>
      <c r="K342" s="395"/>
      <c r="L342" s="395"/>
      <c r="M342" s="395"/>
      <c r="N342" s="395"/>
      <c r="O342" s="395"/>
      <c r="P342" s="395"/>
      <c r="Q342" s="395"/>
      <c r="R342" s="395"/>
      <c r="S342" s="395"/>
      <c r="T342" s="395"/>
      <c r="U342" s="395"/>
      <c r="V342" s="395"/>
      <c r="W342" s="395"/>
      <c r="X342" s="395"/>
      <c r="Y342" s="395"/>
      <c r="Z342" s="395"/>
      <c r="AA342" s="395"/>
      <c r="AB342" s="395"/>
      <c r="AC342" s="395"/>
      <c r="AD342" s="395"/>
      <c r="AE342" s="395"/>
      <c r="AF342" s="395"/>
      <c r="AG342" s="395"/>
      <c r="AH342" s="395"/>
      <c r="AI342" s="395"/>
      <c r="AJ342" s="395"/>
      <c r="AK342" s="395"/>
      <c r="AL342" s="395"/>
      <c r="AM342" s="395"/>
      <c r="AN342" s="395"/>
      <c r="AO342" s="395"/>
      <c r="AP342" s="395"/>
      <c r="AQ342" s="395"/>
      <c r="AR342" s="395"/>
      <c r="AS342" s="395"/>
      <c r="AT342" s="395"/>
      <c r="AU342" s="395"/>
      <c r="AV342" s="395"/>
      <c r="AW342" s="395"/>
      <c r="AX342" s="395"/>
    </row>
    <row r="343" spans="7:50" ht="12.75">
      <c r="G343" s="395"/>
      <c r="H343" s="395"/>
      <c r="I343" s="395"/>
      <c r="J343" s="395"/>
      <c r="K343" s="395"/>
      <c r="L343" s="395"/>
      <c r="M343" s="395"/>
      <c r="N343" s="395"/>
      <c r="O343" s="395"/>
      <c r="P343" s="395"/>
      <c r="Q343" s="395"/>
      <c r="R343" s="395"/>
      <c r="S343" s="395"/>
      <c r="T343" s="395"/>
      <c r="U343" s="395"/>
      <c r="V343" s="395"/>
      <c r="W343" s="395"/>
      <c r="X343" s="395"/>
      <c r="Y343" s="395"/>
      <c r="Z343" s="395"/>
      <c r="AA343" s="395"/>
      <c r="AB343" s="395"/>
      <c r="AC343" s="395"/>
      <c r="AD343" s="395"/>
      <c r="AE343" s="395"/>
      <c r="AF343" s="395"/>
      <c r="AG343" s="395"/>
      <c r="AH343" s="395"/>
      <c r="AI343" s="395"/>
      <c r="AJ343" s="395"/>
      <c r="AK343" s="395"/>
      <c r="AL343" s="395"/>
      <c r="AM343" s="395"/>
      <c r="AN343" s="395"/>
      <c r="AO343" s="395"/>
      <c r="AP343" s="395"/>
      <c r="AQ343" s="395"/>
      <c r="AR343" s="395"/>
      <c r="AS343" s="395"/>
      <c r="AT343" s="395"/>
      <c r="AU343" s="395"/>
      <c r="AV343" s="395"/>
      <c r="AW343" s="395"/>
      <c r="AX343" s="395"/>
    </row>
    <row r="344" spans="7:50" ht="12.75">
      <c r="G344" s="395"/>
      <c r="H344" s="395"/>
      <c r="I344" s="395"/>
      <c r="J344" s="395"/>
      <c r="K344" s="395"/>
      <c r="L344" s="395"/>
      <c r="M344" s="395"/>
      <c r="N344" s="395"/>
      <c r="O344" s="395"/>
      <c r="P344" s="395"/>
      <c r="Q344" s="395"/>
      <c r="R344" s="395"/>
      <c r="S344" s="395"/>
      <c r="T344" s="395"/>
      <c r="U344" s="395"/>
      <c r="V344" s="395"/>
      <c r="W344" s="395"/>
      <c r="X344" s="395"/>
      <c r="Y344" s="395"/>
      <c r="Z344" s="395"/>
      <c r="AA344" s="395"/>
      <c r="AB344" s="395"/>
      <c r="AC344" s="395"/>
      <c r="AD344" s="395"/>
      <c r="AE344" s="395"/>
      <c r="AF344" s="395"/>
      <c r="AG344" s="395"/>
      <c r="AH344" s="395"/>
      <c r="AI344" s="395"/>
      <c r="AJ344" s="395"/>
      <c r="AK344" s="395"/>
      <c r="AL344" s="395"/>
      <c r="AM344" s="395"/>
      <c r="AN344" s="395"/>
      <c r="AO344" s="395"/>
      <c r="AP344" s="395"/>
      <c r="AQ344" s="395"/>
      <c r="AR344" s="395"/>
      <c r="AS344" s="395"/>
      <c r="AT344" s="395"/>
      <c r="AU344" s="395"/>
      <c r="AV344" s="395"/>
      <c r="AW344" s="395"/>
      <c r="AX344" s="395"/>
    </row>
    <row r="345" spans="7:50" ht="12.75">
      <c r="G345" s="395"/>
      <c r="H345" s="395"/>
      <c r="I345" s="395"/>
      <c r="J345" s="395"/>
      <c r="K345" s="395"/>
      <c r="L345" s="395"/>
      <c r="M345" s="395"/>
      <c r="N345" s="395"/>
      <c r="O345" s="395"/>
      <c r="P345" s="395"/>
      <c r="Q345" s="395"/>
      <c r="R345" s="395"/>
      <c r="S345" s="395"/>
      <c r="T345" s="395"/>
      <c r="U345" s="395"/>
      <c r="V345" s="395"/>
      <c r="W345" s="395"/>
      <c r="X345" s="395"/>
      <c r="Y345" s="395"/>
      <c r="Z345" s="395"/>
      <c r="AA345" s="395"/>
      <c r="AB345" s="395"/>
      <c r="AC345" s="395"/>
      <c r="AD345" s="395"/>
      <c r="AE345" s="395"/>
      <c r="AF345" s="395"/>
      <c r="AG345" s="395"/>
      <c r="AH345" s="395"/>
      <c r="AI345" s="395"/>
      <c r="AJ345" s="395"/>
      <c r="AK345" s="395"/>
      <c r="AL345" s="395"/>
      <c r="AM345" s="395"/>
      <c r="AN345" s="395"/>
      <c r="AO345" s="395"/>
      <c r="AP345" s="395"/>
      <c r="AQ345" s="395"/>
      <c r="AR345" s="395"/>
      <c r="AS345" s="395"/>
      <c r="AT345" s="395"/>
      <c r="AU345" s="395"/>
      <c r="AV345" s="395"/>
      <c r="AW345" s="395"/>
      <c r="AX345" s="395"/>
    </row>
    <row r="346" spans="7:50" ht="12.75">
      <c r="G346" s="395"/>
      <c r="H346" s="395"/>
      <c r="I346" s="395"/>
      <c r="J346" s="395"/>
      <c r="K346" s="395"/>
      <c r="L346" s="395"/>
      <c r="M346" s="395"/>
      <c r="N346" s="395"/>
      <c r="O346" s="395"/>
      <c r="P346" s="395"/>
      <c r="Q346" s="395"/>
      <c r="R346" s="395"/>
      <c r="S346" s="395"/>
      <c r="T346" s="395"/>
      <c r="U346" s="395"/>
      <c r="V346" s="395"/>
      <c r="W346" s="395"/>
      <c r="X346" s="395"/>
      <c r="Y346" s="395"/>
      <c r="Z346" s="395"/>
      <c r="AA346" s="395"/>
      <c r="AB346" s="395"/>
      <c r="AC346" s="395"/>
      <c r="AD346" s="395"/>
      <c r="AE346" s="395"/>
      <c r="AF346" s="395"/>
      <c r="AG346" s="395"/>
      <c r="AH346" s="395"/>
      <c r="AI346" s="395"/>
      <c r="AJ346" s="395"/>
      <c r="AK346" s="395"/>
      <c r="AL346" s="395"/>
      <c r="AM346" s="395"/>
      <c r="AN346" s="395"/>
      <c r="AO346" s="395"/>
      <c r="AP346" s="395"/>
      <c r="AQ346" s="395"/>
      <c r="AR346" s="395"/>
      <c r="AS346" s="395"/>
      <c r="AT346" s="395"/>
      <c r="AU346" s="395"/>
      <c r="AV346" s="395"/>
      <c r="AW346" s="395"/>
      <c r="AX346" s="395"/>
    </row>
    <row r="347" spans="7:50" ht="12.75">
      <c r="G347" s="395"/>
      <c r="H347" s="395"/>
      <c r="I347" s="395"/>
      <c r="J347" s="395"/>
      <c r="K347" s="395"/>
      <c r="L347" s="395"/>
      <c r="M347" s="395"/>
      <c r="N347" s="395"/>
      <c r="O347" s="395"/>
      <c r="P347" s="395"/>
      <c r="Q347" s="395"/>
      <c r="R347" s="395"/>
      <c r="S347" s="395"/>
      <c r="T347" s="395"/>
      <c r="U347" s="395"/>
      <c r="V347" s="395"/>
      <c r="W347" s="395"/>
      <c r="X347" s="395"/>
      <c r="Y347" s="395"/>
      <c r="Z347" s="395"/>
      <c r="AA347" s="395"/>
      <c r="AB347" s="395"/>
      <c r="AC347" s="395"/>
      <c r="AD347" s="395"/>
      <c r="AE347" s="395"/>
      <c r="AF347" s="395"/>
      <c r="AG347" s="395"/>
      <c r="AH347" s="395"/>
      <c r="AI347" s="395"/>
      <c r="AJ347" s="395"/>
      <c r="AK347" s="395"/>
      <c r="AL347" s="395"/>
      <c r="AM347" s="395"/>
      <c r="AN347" s="395"/>
      <c r="AO347" s="395"/>
      <c r="AP347" s="395"/>
      <c r="AQ347" s="395"/>
      <c r="AR347" s="395"/>
      <c r="AS347" s="395"/>
      <c r="AT347" s="395"/>
      <c r="AU347" s="395"/>
      <c r="AV347" s="395"/>
      <c r="AW347" s="395"/>
      <c r="AX347" s="395"/>
    </row>
    <row r="348" spans="7:50" ht="12.75">
      <c r="G348" s="395"/>
      <c r="H348" s="395"/>
      <c r="I348" s="395"/>
      <c r="J348" s="395"/>
      <c r="K348" s="395"/>
      <c r="L348" s="395"/>
      <c r="M348" s="395"/>
      <c r="N348" s="395"/>
      <c r="O348" s="395"/>
      <c r="P348" s="395"/>
      <c r="Q348" s="395"/>
      <c r="R348" s="395"/>
      <c r="S348" s="395"/>
      <c r="T348" s="395"/>
      <c r="U348" s="395"/>
      <c r="V348" s="395"/>
      <c r="W348" s="395"/>
      <c r="X348" s="395"/>
      <c r="Y348" s="395"/>
      <c r="Z348" s="395"/>
      <c r="AA348" s="395"/>
      <c r="AB348" s="395"/>
      <c r="AC348" s="395"/>
      <c r="AD348" s="395"/>
      <c r="AE348" s="395"/>
      <c r="AF348" s="395"/>
      <c r="AG348" s="395"/>
      <c r="AH348" s="395"/>
      <c r="AI348" s="395"/>
      <c r="AJ348" s="395"/>
      <c r="AK348" s="395"/>
      <c r="AL348" s="395"/>
      <c r="AM348" s="395"/>
      <c r="AN348" s="395"/>
      <c r="AO348" s="395"/>
      <c r="AP348" s="395"/>
      <c r="AQ348" s="395"/>
      <c r="AR348" s="395"/>
      <c r="AS348" s="395"/>
      <c r="AT348" s="395"/>
      <c r="AU348" s="395"/>
      <c r="AV348" s="395"/>
      <c r="AW348" s="395"/>
      <c r="AX348" s="395"/>
    </row>
    <row r="349" spans="7:50" ht="12.75">
      <c r="G349" s="395"/>
      <c r="H349" s="395"/>
      <c r="I349" s="395"/>
      <c r="J349" s="395"/>
      <c r="K349" s="395"/>
      <c r="L349" s="395"/>
      <c r="M349" s="395"/>
      <c r="N349" s="395"/>
      <c r="O349" s="395"/>
      <c r="P349" s="395"/>
      <c r="Q349" s="395"/>
      <c r="R349" s="395"/>
      <c r="S349" s="395"/>
      <c r="T349" s="395"/>
      <c r="U349" s="395"/>
      <c r="V349" s="395"/>
      <c r="W349" s="395"/>
      <c r="X349" s="395"/>
      <c r="Y349" s="395"/>
      <c r="Z349" s="395"/>
      <c r="AA349" s="395"/>
      <c r="AB349" s="395"/>
      <c r="AC349" s="395"/>
      <c r="AD349" s="395"/>
      <c r="AE349" s="395"/>
      <c r="AF349" s="395"/>
      <c r="AG349" s="395"/>
      <c r="AH349" s="395"/>
      <c r="AI349" s="395"/>
      <c r="AJ349" s="395"/>
      <c r="AK349" s="395"/>
      <c r="AL349" s="395"/>
      <c r="AM349" s="395"/>
      <c r="AN349" s="395"/>
      <c r="AO349" s="395"/>
      <c r="AP349" s="395"/>
      <c r="AQ349" s="395"/>
      <c r="AR349" s="395"/>
      <c r="AS349" s="395"/>
      <c r="AT349" s="395"/>
      <c r="AU349" s="395"/>
      <c r="AV349" s="395"/>
      <c r="AW349" s="395"/>
      <c r="AX349" s="395"/>
    </row>
    <row r="350" spans="7:50" ht="12.75">
      <c r="G350" s="395"/>
      <c r="H350" s="395"/>
      <c r="I350" s="395"/>
      <c r="J350" s="395"/>
      <c r="K350" s="395"/>
      <c r="L350" s="395"/>
      <c r="M350" s="395"/>
      <c r="N350" s="395"/>
      <c r="O350" s="395"/>
      <c r="P350" s="395"/>
      <c r="Q350" s="395"/>
      <c r="R350" s="395"/>
      <c r="S350" s="395"/>
      <c r="T350" s="395"/>
      <c r="U350" s="395"/>
      <c r="V350" s="395"/>
      <c r="W350" s="395"/>
      <c r="X350" s="395"/>
      <c r="Y350" s="395"/>
      <c r="Z350" s="395"/>
      <c r="AA350" s="395"/>
      <c r="AB350" s="395"/>
      <c r="AC350" s="395"/>
      <c r="AD350" s="395"/>
      <c r="AE350" s="395"/>
      <c r="AF350" s="395"/>
      <c r="AG350" s="395"/>
      <c r="AH350" s="395"/>
      <c r="AI350" s="395"/>
      <c r="AJ350" s="395"/>
      <c r="AK350" s="395"/>
      <c r="AL350" s="395"/>
      <c r="AM350" s="395"/>
      <c r="AN350" s="395"/>
      <c r="AO350" s="395"/>
      <c r="AP350" s="395"/>
      <c r="AQ350" s="395"/>
      <c r="AR350" s="395"/>
      <c r="AS350" s="395"/>
      <c r="AT350" s="395"/>
      <c r="AU350" s="395"/>
      <c r="AV350" s="395"/>
      <c r="AW350" s="395"/>
      <c r="AX350" s="395"/>
    </row>
    <row r="351" spans="7:50" ht="12.75">
      <c r="G351" s="395"/>
      <c r="H351" s="395"/>
      <c r="I351" s="395"/>
      <c r="J351" s="395"/>
      <c r="K351" s="395"/>
      <c r="L351" s="395"/>
      <c r="M351" s="395"/>
      <c r="N351" s="395"/>
      <c r="O351" s="395"/>
      <c r="P351" s="395"/>
      <c r="Q351" s="395"/>
      <c r="R351" s="395"/>
      <c r="S351" s="395"/>
      <c r="T351" s="395"/>
      <c r="U351" s="395"/>
      <c r="V351" s="395"/>
      <c r="W351" s="395"/>
      <c r="X351" s="395"/>
      <c r="Y351" s="395"/>
      <c r="Z351" s="395"/>
      <c r="AA351" s="395"/>
      <c r="AB351" s="395"/>
      <c r="AC351" s="395"/>
      <c r="AD351" s="395"/>
      <c r="AE351" s="395"/>
      <c r="AF351" s="395"/>
      <c r="AG351" s="395"/>
      <c r="AH351" s="395"/>
      <c r="AI351" s="395"/>
      <c r="AJ351" s="395"/>
      <c r="AK351" s="395"/>
      <c r="AL351" s="395"/>
      <c r="AM351" s="395"/>
      <c r="AN351" s="395"/>
      <c r="AO351" s="395"/>
      <c r="AP351" s="395"/>
      <c r="AQ351" s="395"/>
      <c r="AR351" s="395"/>
      <c r="AS351" s="395"/>
      <c r="AT351" s="395"/>
      <c r="AU351" s="395"/>
      <c r="AV351" s="395"/>
      <c r="AW351" s="395"/>
      <c r="AX351" s="395"/>
    </row>
    <row r="352" spans="7:50" ht="12.75"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</row>
    <row r="353" spans="7:50" ht="12.75"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</row>
    <row r="354" spans="7:50" ht="12.75">
      <c r="G354" s="395"/>
      <c r="H354" s="395"/>
      <c r="I354" s="395"/>
      <c r="J354" s="395"/>
      <c r="K354" s="395"/>
      <c r="L354" s="395"/>
      <c r="M354" s="395"/>
      <c r="N354" s="395"/>
      <c r="O354" s="395"/>
      <c r="P354" s="395"/>
      <c r="Q354" s="395"/>
      <c r="R354" s="395"/>
      <c r="S354" s="395"/>
      <c r="T354" s="395"/>
      <c r="U354" s="395"/>
      <c r="V354" s="395"/>
      <c r="W354" s="395"/>
      <c r="X354" s="395"/>
      <c r="Y354" s="395"/>
      <c r="Z354" s="395"/>
      <c r="AA354" s="395"/>
      <c r="AB354" s="395"/>
      <c r="AC354" s="395"/>
      <c r="AD354" s="395"/>
      <c r="AE354" s="395"/>
      <c r="AF354" s="395"/>
      <c r="AG354" s="395"/>
      <c r="AH354" s="395"/>
      <c r="AI354" s="395"/>
      <c r="AJ354" s="395"/>
      <c r="AK354" s="395"/>
      <c r="AL354" s="395"/>
      <c r="AM354" s="395"/>
      <c r="AN354" s="395"/>
      <c r="AO354" s="395"/>
      <c r="AP354" s="395"/>
      <c r="AQ354" s="395"/>
      <c r="AR354" s="395"/>
      <c r="AS354" s="395"/>
      <c r="AT354" s="395"/>
      <c r="AU354" s="395"/>
      <c r="AV354" s="395"/>
      <c r="AW354" s="395"/>
      <c r="AX354" s="395"/>
    </row>
    <row r="355" spans="7:50" ht="12.75">
      <c r="G355" s="395"/>
      <c r="H355" s="395"/>
      <c r="I355" s="395"/>
      <c r="J355" s="395"/>
      <c r="K355" s="395"/>
      <c r="L355" s="395"/>
      <c r="M355" s="395"/>
      <c r="N355" s="395"/>
      <c r="O355" s="395"/>
      <c r="P355" s="395"/>
      <c r="Q355" s="395"/>
      <c r="R355" s="395"/>
      <c r="S355" s="395"/>
      <c r="T355" s="395"/>
      <c r="U355" s="395"/>
      <c r="V355" s="395"/>
      <c r="W355" s="395"/>
      <c r="X355" s="395"/>
      <c r="Y355" s="395"/>
      <c r="Z355" s="395"/>
      <c r="AA355" s="395"/>
      <c r="AB355" s="395"/>
      <c r="AC355" s="395"/>
      <c r="AD355" s="395"/>
      <c r="AE355" s="395"/>
      <c r="AF355" s="395"/>
      <c r="AG355" s="395"/>
      <c r="AH355" s="395"/>
      <c r="AI355" s="395"/>
      <c r="AJ355" s="395"/>
      <c r="AK355" s="395"/>
      <c r="AL355" s="395"/>
      <c r="AM355" s="395"/>
      <c r="AN355" s="395"/>
      <c r="AO355" s="395"/>
      <c r="AP355" s="395"/>
      <c r="AQ355" s="395"/>
      <c r="AR355" s="395"/>
      <c r="AS355" s="395"/>
      <c r="AT355" s="395"/>
      <c r="AU355" s="395"/>
      <c r="AV355" s="395"/>
      <c r="AW355" s="395"/>
      <c r="AX355" s="395"/>
    </row>
    <row r="356" spans="7:50" ht="12.75">
      <c r="G356" s="395"/>
      <c r="H356" s="395"/>
      <c r="I356" s="395"/>
      <c r="J356" s="395"/>
      <c r="K356" s="395"/>
      <c r="L356" s="395"/>
      <c r="M356" s="395"/>
      <c r="N356" s="395"/>
      <c r="O356" s="395"/>
      <c r="P356" s="395"/>
      <c r="Q356" s="395"/>
      <c r="R356" s="395"/>
      <c r="S356" s="395"/>
      <c r="T356" s="395"/>
      <c r="U356" s="395"/>
      <c r="V356" s="395"/>
      <c r="W356" s="395"/>
      <c r="X356" s="395"/>
      <c r="Y356" s="395"/>
      <c r="Z356" s="395"/>
      <c r="AA356" s="395"/>
      <c r="AB356" s="395"/>
      <c r="AC356" s="395"/>
      <c r="AD356" s="395"/>
      <c r="AE356" s="395"/>
      <c r="AF356" s="395"/>
      <c r="AG356" s="395"/>
      <c r="AH356" s="395"/>
      <c r="AI356" s="395"/>
      <c r="AJ356" s="395"/>
      <c r="AK356" s="395"/>
      <c r="AL356" s="395"/>
      <c r="AM356" s="395"/>
      <c r="AN356" s="395"/>
      <c r="AO356" s="395"/>
      <c r="AP356" s="395"/>
      <c r="AQ356" s="395"/>
      <c r="AR356" s="395"/>
      <c r="AS356" s="395"/>
      <c r="AT356" s="395"/>
      <c r="AU356" s="395"/>
      <c r="AV356" s="395"/>
      <c r="AW356" s="395"/>
      <c r="AX356" s="395"/>
    </row>
    <row r="357" spans="7:50" ht="12.75">
      <c r="G357" s="395"/>
      <c r="H357" s="395"/>
      <c r="I357" s="395"/>
      <c r="J357" s="395"/>
      <c r="K357" s="395"/>
      <c r="L357" s="395"/>
      <c r="M357" s="395"/>
      <c r="N357" s="395"/>
      <c r="O357" s="395"/>
      <c r="P357" s="395"/>
      <c r="Q357" s="395"/>
      <c r="R357" s="395"/>
      <c r="S357" s="395"/>
      <c r="T357" s="395"/>
      <c r="U357" s="395"/>
      <c r="V357" s="395"/>
      <c r="W357" s="395"/>
      <c r="X357" s="395"/>
      <c r="Y357" s="395"/>
      <c r="Z357" s="395"/>
      <c r="AA357" s="395"/>
      <c r="AB357" s="395"/>
      <c r="AC357" s="395"/>
      <c r="AD357" s="395"/>
      <c r="AE357" s="395"/>
      <c r="AF357" s="395"/>
      <c r="AG357" s="395"/>
      <c r="AH357" s="395"/>
      <c r="AI357" s="395"/>
      <c r="AJ357" s="395"/>
      <c r="AK357" s="395"/>
      <c r="AL357" s="395"/>
      <c r="AM357" s="395"/>
      <c r="AN357" s="395"/>
      <c r="AO357" s="395"/>
      <c r="AP357" s="395"/>
      <c r="AQ357" s="395"/>
      <c r="AR357" s="395"/>
      <c r="AS357" s="395"/>
      <c r="AT357" s="395"/>
      <c r="AU357" s="395"/>
      <c r="AV357" s="395"/>
      <c r="AW357" s="395"/>
      <c r="AX357" s="395"/>
    </row>
    <row r="358" spans="7:50" ht="12.75">
      <c r="G358" s="395"/>
      <c r="H358" s="395"/>
      <c r="I358" s="395"/>
      <c r="J358" s="395"/>
      <c r="K358" s="395"/>
      <c r="L358" s="395"/>
      <c r="M358" s="395"/>
      <c r="N358" s="395"/>
      <c r="O358" s="395"/>
      <c r="P358" s="395"/>
      <c r="Q358" s="395"/>
      <c r="R358" s="395"/>
      <c r="S358" s="395"/>
      <c r="T358" s="395"/>
      <c r="U358" s="395"/>
      <c r="V358" s="395"/>
      <c r="W358" s="395"/>
      <c r="X358" s="395"/>
      <c r="Y358" s="395"/>
      <c r="Z358" s="395"/>
      <c r="AA358" s="395"/>
      <c r="AB358" s="395"/>
      <c r="AC358" s="395"/>
      <c r="AD358" s="395"/>
      <c r="AE358" s="395"/>
      <c r="AF358" s="395"/>
      <c r="AG358" s="395"/>
      <c r="AH358" s="395"/>
      <c r="AI358" s="395"/>
      <c r="AJ358" s="395"/>
      <c r="AK358" s="395"/>
      <c r="AL358" s="395"/>
      <c r="AM358" s="395"/>
      <c r="AN358" s="395"/>
      <c r="AO358" s="395"/>
      <c r="AP358" s="395"/>
      <c r="AQ358" s="395"/>
      <c r="AR358" s="395"/>
      <c r="AS358" s="395"/>
      <c r="AT358" s="395"/>
      <c r="AU358" s="395"/>
      <c r="AV358" s="395"/>
      <c r="AW358" s="395"/>
      <c r="AX358" s="395"/>
    </row>
    <row r="359" spans="7:50" ht="12.75">
      <c r="G359" s="395"/>
      <c r="H359" s="395"/>
      <c r="I359" s="395"/>
      <c r="J359" s="395"/>
      <c r="K359" s="395"/>
      <c r="L359" s="395"/>
      <c r="M359" s="395"/>
      <c r="N359" s="395"/>
      <c r="O359" s="395"/>
      <c r="P359" s="395"/>
      <c r="Q359" s="395"/>
      <c r="R359" s="395"/>
      <c r="S359" s="395"/>
      <c r="T359" s="395"/>
      <c r="U359" s="395"/>
      <c r="V359" s="395"/>
      <c r="W359" s="395"/>
      <c r="X359" s="395"/>
      <c r="Y359" s="395"/>
      <c r="Z359" s="395"/>
      <c r="AA359" s="395"/>
      <c r="AB359" s="395"/>
      <c r="AC359" s="395"/>
      <c r="AD359" s="395"/>
      <c r="AE359" s="395"/>
      <c r="AF359" s="395"/>
      <c r="AG359" s="395"/>
      <c r="AH359" s="395"/>
      <c r="AI359" s="395"/>
      <c r="AJ359" s="395"/>
      <c r="AK359" s="395"/>
      <c r="AL359" s="395"/>
      <c r="AM359" s="395"/>
      <c r="AN359" s="395"/>
      <c r="AO359" s="395"/>
      <c r="AP359" s="395"/>
      <c r="AQ359" s="395"/>
      <c r="AR359" s="395"/>
      <c r="AS359" s="395"/>
      <c r="AT359" s="395"/>
      <c r="AU359" s="395"/>
      <c r="AV359" s="395"/>
      <c r="AW359" s="395"/>
      <c r="AX359" s="395"/>
    </row>
    <row r="360" spans="7:50" ht="12.75">
      <c r="G360" s="395"/>
      <c r="H360" s="395"/>
      <c r="I360" s="395"/>
      <c r="J360" s="395"/>
      <c r="K360" s="395"/>
      <c r="L360" s="395"/>
      <c r="M360" s="395"/>
      <c r="N360" s="395"/>
      <c r="O360" s="395"/>
      <c r="P360" s="395"/>
      <c r="Q360" s="395"/>
      <c r="R360" s="395"/>
      <c r="S360" s="395"/>
      <c r="T360" s="395"/>
      <c r="U360" s="395"/>
      <c r="V360" s="395"/>
      <c r="W360" s="395"/>
      <c r="X360" s="395"/>
      <c r="Y360" s="395"/>
      <c r="Z360" s="395"/>
      <c r="AA360" s="395"/>
      <c r="AB360" s="395"/>
      <c r="AC360" s="395"/>
      <c r="AD360" s="395"/>
      <c r="AE360" s="395"/>
      <c r="AF360" s="395"/>
      <c r="AG360" s="395"/>
      <c r="AH360" s="395"/>
      <c r="AI360" s="395"/>
      <c r="AJ360" s="395"/>
      <c r="AK360" s="395"/>
      <c r="AL360" s="395"/>
      <c r="AM360" s="395"/>
      <c r="AN360" s="395"/>
      <c r="AO360" s="395"/>
      <c r="AP360" s="395"/>
      <c r="AQ360" s="395"/>
      <c r="AR360" s="395"/>
      <c r="AS360" s="395"/>
      <c r="AT360" s="395"/>
      <c r="AU360" s="395"/>
      <c r="AV360" s="395"/>
      <c r="AW360" s="395"/>
      <c r="AX360" s="395"/>
    </row>
    <row r="361" spans="7:50" ht="12.75">
      <c r="G361" s="395"/>
      <c r="H361" s="395"/>
      <c r="I361" s="395"/>
      <c r="J361" s="395"/>
      <c r="K361" s="395"/>
      <c r="L361" s="395"/>
      <c r="M361" s="395"/>
      <c r="N361" s="395"/>
      <c r="O361" s="395"/>
      <c r="P361" s="395"/>
      <c r="Q361" s="395"/>
      <c r="R361" s="395"/>
      <c r="S361" s="395"/>
      <c r="T361" s="395"/>
      <c r="U361" s="395"/>
      <c r="V361" s="395"/>
      <c r="W361" s="395"/>
      <c r="X361" s="395"/>
      <c r="Y361" s="395"/>
      <c r="Z361" s="395"/>
      <c r="AA361" s="395"/>
      <c r="AB361" s="395"/>
      <c r="AC361" s="395"/>
      <c r="AD361" s="395"/>
      <c r="AE361" s="395"/>
      <c r="AF361" s="395"/>
      <c r="AG361" s="395"/>
      <c r="AH361" s="395"/>
      <c r="AI361" s="395"/>
      <c r="AJ361" s="395"/>
      <c r="AK361" s="395"/>
      <c r="AL361" s="395"/>
      <c r="AM361" s="395"/>
      <c r="AN361" s="395"/>
      <c r="AO361" s="395"/>
      <c r="AP361" s="395"/>
      <c r="AQ361" s="395"/>
      <c r="AR361" s="395"/>
      <c r="AS361" s="395"/>
      <c r="AT361" s="395"/>
      <c r="AU361" s="395"/>
      <c r="AV361" s="395"/>
      <c r="AW361" s="395"/>
      <c r="AX361" s="395"/>
    </row>
    <row r="362" spans="7:50" ht="12.75">
      <c r="G362" s="395"/>
      <c r="H362" s="395"/>
      <c r="I362" s="395"/>
      <c r="J362" s="395"/>
      <c r="K362" s="395"/>
      <c r="L362" s="395"/>
      <c r="M362" s="395"/>
      <c r="N362" s="395"/>
      <c r="O362" s="395"/>
      <c r="P362" s="395"/>
      <c r="Q362" s="395"/>
      <c r="R362" s="395"/>
      <c r="S362" s="395"/>
      <c r="T362" s="395"/>
      <c r="U362" s="395"/>
      <c r="V362" s="395"/>
      <c r="W362" s="395"/>
      <c r="X362" s="395"/>
      <c r="Y362" s="395"/>
      <c r="Z362" s="395"/>
      <c r="AA362" s="395"/>
      <c r="AB362" s="395"/>
      <c r="AC362" s="395"/>
      <c r="AD362" s="395"/>
      <c r="AE362" s="395"/>
      <c r="AF362" s="395"/>
      <c r="AG362" s="395"/>
      <c r="AH362" s="395"/>
      <c r="AI362" s="395"/>
      <c r="AJ362" s="395"/>
      <c r="AK362" s="395"/>
      <c r="AL362" s="395"/>
      <c r="AM362" s="395"/>
      <c r="AN362" s="395"/>
      <c r="AO362" s="395"/>
      <c r="AP362" s="395"/>
      <c r="AQ362" s="395"/>
      <c r="AR362" s="395"/>
      <c r="AS362" s="395"/>
      <c r="AT362" s="395"/>
      <c r="AU362" s="395"/>
      <c r="AV362" s="395"/>
      <c r="AW362" s="395"/>
      <c r="AX362" s="395"/>
    </row>
    <row r="363" spans="7:50" ht="12.75">
      <c r="G363" s="395"/>
      <c r="H363" s="395"/>
      <c r="I363" s="395"/>
      <c r="J363" s="395"/>
      <c r="K363" s="395"/>
      <c r="L363" s="395"/>
      <c r="M363" s="395"/>
      <c r="N363" s="395"/>
      <c r="O363" s="395"/>
      <c r="P363" s="395"/>
      <c r="Q363" s="395"/>
      <c r="R363" s="395"/>
      <c r="S363" s="395"/>
      <c r="T363" s="395"/>
      <c r="U363" s="395"/>
      <c r="V363" s="395"/>
      <c r="W363" s="395"/>
      <c r="X363" s="395"/>
      <c r="Y363" s="395"/>
      <c r="Z363" s="395"/>
      <c r="AA363" s="395"/>
      <c r="AB363" s="395"/>
      <c r="AC363" s="395"/>
      <c r="AD363" s="395"/>
      <c r="AE363" s="395"/>
      <c r="AF363" s="395"/>
      <c r="AG363" s="395"/>
      <c r="AH363" s="395"/>
      <c r="AI363" s="395"/>
      <c r="AJ363" s="395"/>
      <c r="AK363" s="395"/>
      <c r="AL363" s="395"/>
      <c r="AM363" s="395"/>
      <c r="AN363" s="395"/>
      <c r="AO363" s="395"/>
      <c r="AP363" s="395"/>
      <c r="AQ363" s="395"/>
      <c r="AR363" s="395"/>
      <c r="AS363" s="395"/>
      <c r="AT363" s="395"/>
      <c r="AU363" s="395"/>
      <c r="AV363" s="395"/>
      <c r="AW363" s="395"/>
      <c r="AX363" s="395"/>
    </row>
    <row r="364" spans="7:50" ht="12.75">
      <c r="G364" s="395"/>
      <c r="H364" s="395"/>
      <c r="I364" s="395"/>
      <c r="J364" s="395"/>
      <c r="K364" s="395"/>
      <c r="L364" s="395"/>
      <c r="M364" s="395"/>
      <c r="N364" s="395"/>
      <c r="O364" s="395"/>
      <c r="P364" s="395"/>
      <c r="Q364" s="395"/>
      <c r="R364" s="395"/>
      <c r="S364" s="395"/>
      <c r="T364" s="395"/>
      <c r="U364" s="395"/>
      <c r="V364" s="395"/>
      <c r="W364" s="395"/>
      <c r="X364" s="395"/>
      <c r="Y364" s="395"/>
      <c r="Z364" s="395"/>
      <c r="AA364" s="395"/>
      <c r="AB364" s="395"/>
      <c r="AC364" s="395"/>
      <c r="AD364" s="395"/>
      <c r="AE364" s="395"/>
      <c r="AF364" s="395"/>
      <c r="AG364" s="395"/>
      <c r="AH364" s="395"/>
      <c r="AI364" s="395"/>
      <c r="AJ364" s="395"/>
      <c r="AK364" s="395"/>
      <c r="AL364" s="395"/>
      <c r="AM364" s="395"/>
      <c r="AN364" s="395"/>
      <c r="AO364" s="395"/>
      <c r="AP364" s="395"/>
      <c r="AQ364" s="395"/>
      <c r="AR364" s="395"/>
      <c r="AS364" s="395"/>
      <c r="AT364" s="395"/>
      <c r="AU364" s="395"/>
      <c r="AV364" s="395"/>
      <c r="AW364" s="395"/>
      <c r="AX364" s="395"/>
    </row>
    <row r="365" spans="7:50" ht="12.75">
      <c r="G365" s="395"/>
      <c r="H365" s="395"/>
      <c r="I365" s="395"/>
      <c r="J365" s="395"/>
      <c r="K365" s="395"/>
      <c r="L365" s="395"/>
      <c r="M365" s="395"/>
      <c r="N365" s="395"/>
      <c r="O365" s="395"/>
      <c r="P365" s="395"/>
      <c r="Q365" s="395"/>
      <c r="R365" s="395"/>
      <c r="S365" s="395"/>
      <c r="T365" s="395"/>
      <c r="U365" s="395"/>
      <c r="V365" s="395"/>
      <c r="W365" s="395"/>
      <c r="X365" s="395"/>
      <c r="Y365" s="395"/>
      <c r="Z365" s="395"/>
      <c r="AA365" s="395"/>
      <c r="AB365" s="395"/>
      <c r="AC365" s="395"/>
      <c r="AD365" s="395"/>
      <c r="AE365" s="395"/>
      <c r="AF365" s="395"/>
      <c r="AG365" s="395"/>
      <c r="AH365" s="395"/>
      <c r="AI365" s="395"/>
      <c r="AJ365" s="395"/>
      <c r="AK365" s="395"/>
      <c r="AL365" s="395"/>
      <c r="AM365" s="395"/>
      <c r="AN365" s="395"/>
      <c r="AO365" s="395"/>
      <c r="AP365" s="395"/>
      <c r="AQ365" s="395"/>
      <c r="AR365" s="395"/>
      <c r="AS365" s="395"/>
      <c r="AT365" s="395"/>
      <c r="AU365" s="395"/>
      <c r="AV365" s="395"/>
      <c r="AW365" s="395"/>
      <c r="AX365" s="395"/>
    </row>
    <row r="366" spans="7:50" ht="12.75">
      <c r="G366" s="395"/>
      <c r="H366" s="395"/>
      <c r="I366" s="395"/>
      <c r="J366" s="395"/>
      <c r="K366" s="395"/>
      <c r="L366" s="395"/>
      <c r="M366" s="395"/>
      <c r="N366" s="395"/>
      <c r="O366" s="395"/>
      <c r="P366" s="395"/>
      <c r="Q366" s="395"/>
      <c r="R366" s="395"/>
      <c r="S366" s="395"/>
      <c r="T366" s="395"/>
      <c r="U366" s="395"/>
      <c r="V366" s="395"/>
      <c r="W366" s="395"/>
      <c r="X366" s="395"/>
      <c r="Y366" s="395"/>
      <c r="Z366" s="395"/>
      <c r="AA366" s="395"/>
      <c r="AB366" s="395"/>
      <c r="AC366" s="395"/>
      <c r="AD366" s="395"/>
      <c r="AE366" s="395"/>
      <c r="AF366" s="395"/>
      <c r="AG366" s="395"/>
      <c r="AH366" s="395"/>
      <c r="AI366" s="395"/>
      <c r="AJ366" s="395"/>
      <c r="AK366" s="395"/>
      <c r="AL366" s="395"/>
      <c r="AM366" s="395"/>
      <c r="AN366" s="395"/>
      <c r="AO366" s="395"/>
      <c r="AP366" s="395"/>
      <c r="AQ366" s="395"/>
      <c r="AR366" s="395"/>
      <c r="AS366" s="395"/>
      <c r="AT366" s="395"/>
      <c r="AU366" s="395"/>
      <c r="AV366" s="395"/>
      <c r="AW366" s="395"/>
      <c r="AX366" s="395"/>
    </row>
    <row r="367" spans="7:50" ht="12.75">
      <c r="G367" s="395"/>
      <c r="H367" s="395"/>
      <c r="I367" s="395"/>
      <c r="J367" s="395"/>
      <c r="K367" s="395"/>
      <c r="L367" s="395"/>
      <c r="M367" s="395"/>
      <c r="N367" s="395"/>
      <c r="O367" s="395"/>
      <c r="P367" s="395"/>
      <c r="Q367" s="395"/>
      <c r="R367" s="395"/>
      <c r="S367" s="395"/>
      <c r="T367" s="395"/>
      <c r="U367" s="395"/>
      <c r="V367" s="395"/>
      <c r="W367" s="395"/>
      <c r="X367" s="395"/>
      <c r="Y367" s="395"/>
      <c r="Z367" s="395"/>
      <c r="AA367" s="395"/>
      <c r="AB367" s="395"/>
      <c r="AC367" s="395"/>
      <c r="AD367" s="395"/>
      <c r="AE367" s="395"/>
      <c r="AF367" s="395"/>
      <c r="AG367" s="395"/>
      <c r="AH367" s="395"/>
      <c r="AI367" s="395"/>
      <c r="AJ367" s="395"/>
      <c r="AK367" s="395"/>
      <c r="AL367" s="395"/>
      <c r="AM367" s="395"/>
      <c r="AN367" s="395"/>
      <c r="AO367" s="395"/>
      <c r="AP367" s="395"/>
      <c r="AQ367" s="395"/>
      <c r="AR367" s="395"/>
      <c r="AS367" s="395"/>
      <c r="AT367" s="395"/>
      <c r="AU367" s="395"/>
      <c r="AV367" s="395"/>
      <c r="AW367" s="395"/>
      <c r="AX367" s="395"/>
    </row>
    <row r="368" spans="7:50" ht="12.75">
      <c r="G368" s="395"/>
      <c r="H368" s="395"/>
      <c r="I368" s="395"/>
      <c r="J368" s="395"/>
      <c r="K368" s="395"/>
      <c r="L368" s="395"/>
      <c r="M368" s="395"/>
      <c r="N368" s="395"/>
      <c r="O368" s="395"/>
      <c r="P368" s="395"/>
      <c r="Q368" s="395"/>
      <c r="R368" s="395"/>
      <c r="S368" s="395"/>
      <c r="T368" s="395"/>
      <c r="U368" s="395"/>
      <c r="V368" s="395"/>
      <c r="W368" s="395"/>
      <c r="X368" s="395"/>
      <c r="Y368" s="395"/>
      <c r="Z368" s="395"/>
      <c r="AA368" s="395"/>
      <c r="AB368" s="395"/>
      <c r="AC368" s="395"/>
      <c r="AD368" s="395"/>
      <c r="AE368" s="395"/>
      <c r="AF368" s="395"/>
      <c r="AG368" s="395"/>
      <c r="AH368" s="395"/>
      <c r="AI368" s="395"/>
      <c r="AJ368" s="395"/>
      <c r="AK368" s="395"/>
      <c r="AL368" s="395"/>
      <c r="AM368" s="395"/>
      <c r="AN368" s="395"/>
      <c r="AO368" s="395"/>
      <c r="AP368" s="395"/>
      <c r="AQ368" s="395"/>
      <c r="AR368" s="395"/>
      <c r="AS368" s="395"/>
      <c r="AT368" s="395"/>
      <c r="AU368" s="395"/>
      <c r="AV368" s="395"/>
      <c r="AW368" s="395"/>
      <c r="AX368" s="395"/>
    </row>
    <row r="369" spans="7:50" ht="12.75">
      <c r="G369" s="395"/>
      <c r="H369" s="395"/>
      <c r="I369" s="395"/>
      <c r="J369" s="395"/>
      <c r="K369" s="395"/>
      <c r="L369" s="395"/>
      <c r="M369" s="395"/>
      <c r="N369" s="395"/>
      <c r="O369" s="395"/>
      <c r="P369" s="395"/>
      <c r="Q369" s="395"/>
      <c r="R369" s="395"/>
      <c r="S369" s="395"/>
      <c r="T369" s="395"/>
      <c r="U369" s="395"/>
      <c r="V369" s="395"/>
      <c r="W369" s="395"/>
      <c r="X369" s="395"/>
      <c r="Y369" s="395"/>
      <c r="Z369" s="395"/>
      <c r="AA369" s="395"/>
      <c r="AB369" s="395"/>
      <c r="AC369" s="395"/>
      <c r="AD369" s="395"/>
      <c r="AE369" s="395"/>
      <c r="AF369" s="395"/>
      <c r="AG369" s="395"/>
      <c r="AH369" s="395"/>
      <c r="AI369" s="395"/>
      <c r="AJ369" s="395"/>
      <c r="AK369" s="395"/>
      <c r="AL369" s="395"/>
      <c r="AM369" s="395"/>
      <c r="AN369" s="395"/>
      <c r="AO369" s="395"/>
      <c r="AP369" s="395"/>
      <c r="AQ369" s="395"/>
      <c r="AR369" s="395"/>
      <c r="AS369" s="395"/>
      <c r="AT369" s="395"/>
      <c r="AU369" s="395"/>
      <c r="AV369" s="395"/>
      <c r="AW369" s="395"/>
      <c r="AX369" s="395"/>
    </row>
    <row r="370" spans="7:50" ht="12.75">
      <c r="G370" s="395"/>
      <c r="H370" s="395"/>
      <c r="I370" s="395"/>
      <c r="J370" s="395"/>
      <c r="K370" s="395"/>
      <c r="L370" s="395"/>
      <c r="M370" s="395"/>
      <c r="N370" s="395"/>
      <c r="O370" s="395"/>
      <c r="P370" s="395"/>
      <c r="Q370" s="395"/>
      <c r="R370" s="395"/>
      <c r="S370" s="395"/>
      <c r="T370" s="395"/>
      <c r="U370" s="395"/>
      <c r="V370" s="395"/>
      <c r="W370" s="395"/>
      <c r="X370" s="395"/>
      <c r="Y370" s="395"/>
      <c r="Z370" s="395"/>
      <c r="AA370" s="395"/>
      <c r="AB370" s="395"/>
      <c r="AC370" s="395"/>
      <c r="AD370" s="395"/>
      <c r="AE370" s="395"/>
      <c r="AF370" s="395"/>
      <c r="AG370" s="395"/>
      <c r="AH370" s="395"/>
      <c r="AI370" s="395"/>
      <c r="AJ370" s="395"/>
      <c r="AK370" s="395"/>
      <c r="AL370" s="395"/>
      <c r="AM370" s="395"/>
      <c r="AN370" s="395"/>
      <c r="AO370" s="395"/>
      <c r="AP370" s="395"/>
      <c r="AQ370" s="395"/>
      <c r="AR370" s="395"/>
      <c r="AS370" s="395"/>
      <c r="AT370" s="395"/>
      <c r="AU370" s="395"/>
      <c r="AV370" s="395"/>
      <c r="AW370" s="395"/>
      <c r="AX370" s="395"/>
    </row>
    <row r="371" spans="7:50" ht="12.75">
      <c r="G371" s="395"/>
      <c r="H371" s="395"/>
      <c r="I371" s="395"/>
      <c r="J371" s="395"/>
      <c r="K371" s="395"/>
      <c r="L371" s="395"/>
      <c r="M371" s="395"/>
      <c r="N371" s="395"/>
      <c r="O371" s="395"/>
      <c r="P371" s="395"/>
      <c r="Q371" s="395"/>
      <c r="R371" s="395"/>
      <c r="S371" s="395"/>
      <c r="T371" s="395"/>
      <c r="U371" s="395"/>
      <c r="V371" s="395"/>
      <c r="W371" s="395"/>
      <c r="X371" s="395"/>
      <c r="Y371" s="395"/>
      <c r="Z371" s="395"/>
      <c r="AA371" s="395"/>
      <c r="AB371" s="395"/>
      <c r="AC371" s="395"/>
      <c r="AD371" s="395"/>
      <c r="AE371" s="395"/>
      <c r="AF371" s="395"/>
      <c r="AG371" s="395"/>
      <c r="AH371" s="395"/>
      <c r="AI371" s="395"/>
      <c r="AJ371" s="395"/>
      <c r="AK371" s="395"/>
      <c r="AL371" s="395"/>
      <c r="AM371" s="395"/>
      <c r="AN371" s="395"/>
      <c r="AO371" s="395"/>
      <c r="AP371" s="395"/>
      <c r="AQ371" s="395"/>
      <c r="AR371" s="395"/>
      <c r="AS371" s="395"/>
      <c r="AT371" s="395"/>
      <c r="AU371" s="395"/>
      <c r="AV371" s="395"/>
      <c r="AW371" s="395"/>
      <c r="AX371" s="395"/>
    </row>
    <row r="372" spans="7:50" ht="12.75">
      <c r="G372" s="395"/>
      <c r="H372" s="395"/>
      <c r="I372" s="395"/>
      <c r="J372" s="395"/>
      <c r="K372" s="395"/>
      <c r="L372" s="395"/>
      <c r="M372" s="395"/>
      <c r="N372" s="395"/>
      <c r="O372" s="395"/>
      <c r="P372" s="395"/>
      <c r="Q372" s="395"/>
      <c r="R372" s="395"/>
      <c r="S372" s="395"/>
      <c r="T372" s="395"/>
      <c r="U372" s="395"/>
      <c r="V372" s="395"/>
      <c r="W372" s="395"/>
      <c r="X372" s="395"/>
      <c r="Y372" s="395"/>
      <c r="Z372" s="395"/>
      <c r="AA372" s="395"/>
      <c r="AB372" s="395"/>
      <c r="AC372" s="395"/>
      <c r="AD372" s="395"/>
      <c r="AE372" s="395"/>
      <c r="AF372" s="395"/>
      <c r="AG372" s="395"/>
      <c r="AH372" s="395"/>
      <c r="AI372" s="395"/>
      <c r="AJ372" s="395"/>
      <c r="AK372" s="395"/>
      <c r="AL372" s="395"/>
      <c r="AM372" s="395"/>
      <c r="AN372" s="395"/>
      <c r="AO372" s="395"/>
      <c r="AP372" s="395"/>
      <c r="AQ372" s="395"/>
      <c r="AR372" s="395"/>
      <c r="AS372" s="395"/>
      <c r="AT372" s="395"/>
      <c r="AU372" s="395"/>
      <c r="AV372" s="395"/>
      <c r="AW372" s="395"/>
      <c r="AX372" s="395"/>
    </row>
    <row r="373" spans="7:50" ht="12.75">
      <c r="G373" s="395"/>
      <c r="H373" s="395"/>
      <c r="I373" s="395"/>
      <c r="J373" s="395"/>
      <c r="K373" s="395"/>
      <c r="L373" s="395"/>
      <c r="M373" s="395"/>
      <c r="N373" s="395"/>
      <c r="O373" s="395"/>
      <c r="P373" s="395"/>
      <c r="Q373" s="395"/>
      <c r="R373" s="395"/>
      <c r="S373" s="395"/>
      <c r="T373" s="395"/>
      <c r="U373" s="395"/>
      <c r="V373" s="395"/>
      <c r="W373" s="395"/>
      <c r="X373" s="395"/>
      <c r="Y373" s="395"/>
      <c r="Z373" s="395"/>
      <c r="AA373" s="395"/>
      <c r="AB373" s="395"/>
      <c r="AC373" s="395"/>
      <c r="AD373" s="395"/>
      <c r="AE373" s="395"/>
      <c r="AF373" s="395"/>
      <c r="AG373" s="395"/>
      <c r="AH373" s="395"/>
      <c r="AI373" s="395"/>
      <c r="AJ373" s="395"/>
      <c r="AK373" s="395"/>
      <c r="AL373" s="395"/>
      <c r="AM373" s="395"/>
      <c r="AN373" s="395"/>
      <c r="AO373" s="395"/>
      <c r="AP373" s="395"/>
      <c r="AQ373" s="395"/>
      <c r="AR373" s="395"/>
      <c r="AS373" s="395"/>
      <c r="AT373" s="395"/>
      <c r="AU373" s="395"/>
      <c r="AV373" s="395"/>
      <c r="AW373" s="395"/>
      <c r="AX373" s="395"/>
    </row>
    <row r="374" spans="7:50" ht="12.75">
      <c r="G374" s="395"/>
      <c r="H374" s="395"/>
      <c r="I374" s="395"/>
      <c r="J374" s="395"/>
      <c r="K374" s="395"/>
      <c r="L374" s="395"/>
      <c r="M374" s="395"/>
      <c r="N374" s="395"/>
      <c r="O374" s="395"/>
      <c r="P374" s="395"/>
      <c r="Q374" s="395"/>
      <c r="R374" s="395"/>
      <c r="S374" s="395"/>
      <c r="T374" s="395"/>
      <c r="U374" s="395"/>
      <c r="V374" s="395"/>
      <c r="W374" s="395"/>
      <c r="X374" s="395"/>
      <c r="Y374" s="395"/>
      <c r="Z374" s="395"/>
      <c r="AA374" s="395"/>
      <c r="AB374" s="395"/>
      <c r="AC374" s="395"/>
      <c r="AD374" s="395"/>
      <c r="AE374" s="395"/>
      <c r="AF374" s="395"/>
      <c r="AG374" s="395"/>
      <c r="AH374" s="395"/>
      <c r="AI374" s="395"/>
      <c r="AJ374" s="395"/>
      <c r="AK374" s="395"/>
      <c r="AL374" s="395"/>
      <c r="AM374" s="395"/>
      <c r="AN374" s="395"/>
      <c r="AO374" s="395"/>
      <c r="AP374" s="395"/>
      <c r="AQ374" s="395"/>
      <c r="AR374" s="395"/>
      <c r="AS374" s="395"/>
      <c r="AT374" s="395"/>
      <c r="AU374" s="395"/>
      <c r="AV374" s="395"/>
      <c r="AW374" s="395"/>
      <c r="AX374" s="395"/>
    </row>
    <row r="375" spans="7:50" ht="12.75">
      <c r="G375" s="395"/>
      <c r="H375" s="395"/>
      <c r="I375" s="395"/>
      <c r="J375" s="395"/>
      <c r="K375" s="395"/>
      <c r="L375" s="395"/>
      <c r="M375" s="395"/>
      <c r="N375" s="395"/>
      <c r="O375" s="395"/>
      <c r="P375" s="395"/>
      <c r="Q375" s="395"/>
      <c r="R375" s="395"/>
      <c r="S375" s="395"/>
      <c r="T375" s="395"/>
      <c r="U375" s="395"/>
      <c r="V375" s="395"/>
      <c r="W375" s="395"/>
      <c r="X375" s="395"/>
      <c r="Y375" s="395"/>
      <c r="Z375" s="395"/>
      <c r="AA375" s="395"/>
      <c r="AB375" s="395"/>
      <c r="AC375" s="395"/>
      <c r="AD375" s="395"/>
      <c r="AE375" s="395"/>
      <c r="AF375" s="395"/>
      <c r="AG375" s="395"/>
      <c r="AH375" s="395"/>
      <c r="AI375" s="395"/>
      <c r="AJ375" s="395"/>
      <c r="AK375" s="395"/>
      <c r="AL375" s="395"/>
      <c r="AM375" s="395"/>
      <c r="AN375" s="395"/>
      <c r="AO375" s="395"/>
      <c r="AP375" s="395"/>
      <c r="AQ375" s="395"/>
      <c r="AR375" s="395"/>
      <c r="AS375" s="395"/>
      <c r="AT375" s="395"/>
      <c r="AU375" s="395"/>
      <c r="AV375" s="395"/>
      <c r="AW375" s="395"/>
      <c r="AX375" s="395"/>
    </row>
    <row r="376" spans="7:50" ht="12.75">
      <c r="G376" s="395"/>
      <c r="H376" s="395"/>
      <c r="I376" s="395"/>
      <c r="J376" s="395"/>
      <c r="K376" s="395"/>
      <c r="L376" s="395"/>
      <c r="M376" s="395"/>
      <c r="N376" s="395"/>
      <c r="O376" s="395"/>
      <c r="P376" s="395"/>
      <c r="Q376" s="395"/>
      <c r="R376" s="395"/>
      <c r="S376" s="395"/>
      <c r="T376" s="395"/>
      <c r="U376" s="395"/>
      <c r="V376" s="395"/>
      <c r="W376" s="395"/>
      <c r="X376" s="395"/>
      <c r="Y376" s="395"/>
      <c r="Z376" s="395"/>
      <c r="AA376" s="395"/>
      <c r="AB376" s="395"/>
      <c r="AC376" s="395"/>
      <c r="AD376" s="395"/>
      <c r="AE376" s="395"/>
      <c r="AF376" s="395"/>
      <c r="AG376" s="395"/>
      <c r="AH376" s="395"/>
      <c r="AI376" s="395"/>
      <c r="AJ376" s="395"/>
      <c r="AK376" s="395"/>
      <c r="AL376" s="395"/>
      <c r="AM376" s="395"/>
      <c r="AN376" s="395"/>
      <c r="AO376" s="395"/>
      <c r="AP376" s="395"/>
      <c r="AQ376" s="395"/>
      <c r="AR376" s="395"/>
      <c r="AS376" s="395"/>
      <c r="AT376" s="395"/>
      <c r="AU376" s="395"/>
      <c r="AV376" s="395"/>
      <c r="AW376" s="395"/>
      <c r="AX376" s="395"/>
    </row>
    <row r="377" spans="7:50" ht="12.75">
      <c r="G377" s="395"/>
      <c r="H377" s="395"/>
      <c r="I377" s="395"/>
      <c r="J377" s="395"/>
      <c r="K377" s="395"/>
      <c r="L377" s="395"/>
      <c r="M377" s="395"/>
      <c r="N377" s="395"/>
      <c r="O377" s="395"/>
      <c r="P377" s="395"/>
      <c r="Q377" s="395"/>
      <c r="R377" s="395"/>
      <c r="S377" s="395"/>
      <c r="T377" s="395"/>
      <c r="U377" s="395"/>
      <c r="V377" s="395"/>
      <c r="W377" s="395"/>
      <c r="X377" s="395"/>
      <c r="Y377" s="395"/>
      <c r="Z377" s="395"/>
      <c r="AA377" s="395"/>
      <c r="AB377" s="395"/>
      <c r="AC377" s="395"/>
      <c r="AD377" s="395"/>
      <c r="AE377" s="395"/>
      <c r="AF377" s="395"/>
      <c r="AG377" s="395"/>
      <c r="AH377" s="395"/>
      <c r="AI377" s="395"/>
      <c r="AJ377" s="395"/>
      <c r="AK377" s="395"/>
      <c r="AL377" s="395"/>
      <c r="AM377" s="395"/>
      <c r="AN377" s="395"/>
      <c r="AO377" s="395"/>
      <c r="AP377" s="395"/>
      <c r="AQ377" s="395"/>
      <c r="AR377" s="395"/>
      <c r="AS377" s="395"/>
      <c r="AT377" s="395"/>
      <c r="AU377" s="395"/>
      <c r="AV377" s="395"/>
      <c r="AW377" s="395"/>
      <c r="AX377" s="395"/>
    </row>
    <row r="378" spans="7:50" ht="12.75">
      <c r="G378" s="395"/>
      <c r="H378" s="395"/>
      <c r="I378" s="395"/>
      <c r="J378" s="395"/>
      <c r="K378" s="395"/>
      <c r="L378" s="395"/>
      <c r="M378" s="395"/>
      <c r="N378" s="395"/>
      <c r="O378" s="395"/>
      <c r="P378" s="395"/>
      <c r="Q378" s="395"/>
      <c r="R378" s="395"/>
      <c r="S378" s="395"/>
      <c r="T378" s="395"/>
      <c r="U378" s="395"/>
      <c r="V378" s="395"/>
      <c r="W378" s="395"/>
      <c r="X378" s="395"/>
      <c r="Y378" s="395"/>
      <c r="Z378" s="395"/>
      <c r="AA378" s="395"/>
      <c r="AB378" s="395"/>
      <c r="AC378" s="395"/>
      <c r="AD378" s="395"/>
      <c r="AE378" s="395"/>
      <c r="AF378" s="395"/>
      <c r="AG378" s="395"/>
      <c r="AH378" s="395"/>
      <c r="AI378" s="395"/>
      <c r="AJ378" s="395"/>
      <c r="AK378" s="395"/>
      <c r="AL378" s="395"/>
      <c r="AM378" s="395"/>
      <c r="AN378" s="395"/>
      <c r="AO378" s="395"/>
      <c r="AP378" s="395"/>
      <c r="AQ378" s="395"/>
      <c r="AR378" s="395"/>
      <c r="AS378" s="395"/>
      <c r="AT378" s="395"/>
      <c r="AU378" s="395"/>
      <c r="AV378" s="395"/>
      <c r="AW378" s="395"/>
      <c r="AX378" s="395"/>
    </row>
    <row r="379" spans="7:50" ht="12.75">
      <c r="G379" s="395"/>
      <c r="H379" s="395"/>
      <c r="I379" s="395"/>
      <c r="J379" s="395"/>
      <c r="K379" s="395"/>
      <c r="L379" s="395"/>
      <c r="M379" s="395"/>
      <c r="N379" s="395"/>
      <c r="O379" s="395"/>
      <c r="P379" s="395"/>
      <c r="Q379" s="395"/>
      <c r="R379" s="395"/>
      <c r="S379" s="395"/>
      <c r="T379" s="395"/>
      <c r="U379" s="395"/>
      <c r="V379" s="395"/>
      <c r="W379" s="395"/>
      <c r="X379" s="395"/>
      <c r="Y379" s="395"/>
      <c r="Z379" s="395"/>
      <c r="AA379" s="395"/>
      <c r="AB379" s="395"/>
      <c r="AC379" s="395"/>
      <c r="AD379" s="395"/>
      <c r="AE379" s="395"/>
      <c r="AF379" s="395"/>
      <c r="AG379" s="395"/>
      <c r="AH379" s="395"/>
      <c r="AI379" s="395"/>
      <c r="AJ379" s="395"/>
      <c r="AK379" s="395"/>
      <c r="AL379" s="395"/>
      <c r="AM379" s="395"/>
      <c r="AN379" s="395"/>
      <c r="AO379" s="395"/>
      <c r="AP379" s="395"/>
      <c r="AQ379" s="395"/>
      <c r="AR379" s="395"/>
      <c r="AS379" s="395"/>
      <c r="AT379" s="395"/>
      <c r="AU379" s="395"/>
      <c r="AV379" s="395"/>
      <c r="AW379" s="395"/>
      <c r="AX379" s="395"/>
    </row>
    <row r="380" spans="7:50" ht="12.75">
      <c r="G380" s="395"/>
      <c r="H380" s="395"/>
      <c r="I380" s="395"/>
      <c r="J380" s="395"/>
      <c r="K380" s="395"/>
      <c r="L380" s="395"/>
      <c r="M380" s="395"/>
      <c r="N380" s="395"/>
      <c r="O380" s="395"/>
      <c r="P380" s="395"/>
      <c r="Q380" s="395"/>
      <c r="R380" s="395"/>
      <c r="S380" s="395"/>
      <c r="T380" s="395"/>
      <c r="U380" s="395"/>
      <c r="V380" s="395"/>
      <c r="W380" s="395"/>
      <c r="X380" s="395"/>
      <c r="Y380" s="395"/>
      <c r="Z380" s="395"/>
      <c r="AA380" s="395"/>
      <c r="AB380" s="395"/>
      <c r="AC380" s="395"/>
      <c r="AD380" s="395"/>
      <c r="AE380" s="395"/>
      <c r="AF380" s="395"/>
      <c r="AG380" s="395"/>
      <c r="AH380" s="395"/>
      <c r="AI380" s="395"/>
      <c r="AJ380" s="395"/>
      <c r="AK380" s="395"/>
      <c r="AL380" s="395"/>
      <c r="AM380" s="395"/>
      <c r="AN380" s="395"/>
      <c r="AO380" s="395"/>
      <c r="AP380" s="395"/>
      <c r="AQ380" s="395"/>
      <c r="AR380" s="395"/>
      <c r="AS380" s="395"/>
      <c r="AT380" s="395"/>
      <c r="AU380" s="395"/>
      <c r="AV380" s="395"/>
      <c r="AW380" s="395"/>
      <c r="AX380" s="395"/>
    </row>
    <row r="381" spans="7:50" ht="12.75">
      <c r="G381" s="395"/>
      <c r="H381" s="395"/>
      <c r="I381" s="395"/>
      <c r="J381" s="395"/>
      <c r="K381" s="395"/>
      <c r="L381" s="395"/>
      <c r="M381" s="395"/>
      <c r="N381" s="395"/>
      <c r="O381" s="395"/>
      <c r="P381" s="395"/>
      <c r="Q381" s="395"/>
      <c r="R381" s="395"/>
      <c r="S381" s="395"/>
      <c r="T381" s="395"/>
      <c r="U381" s="395"/>
      <c r="V381" s="395"/>
      <c r="W381" s="395"/>
      <c r="X381" s="395"/>
      <c r="Y381" s="395"/>
      <c r="Z381" s="395"/>
      <c r="AA381" s="395"/>
      <c r="AB381" s="395"/>
      <c r="AC381" s="395"/>
      <c r="AD381" s="395"/>
      <c r="AE381" s="395"/>
      <c r="AF381" s="395"/>
      <c r="AG381" s="395"/>
      <c r="AH381" s="395"/>
      <c r="AI381" s="395"/>
      <c r="AJ381" s="395"/>
      <c r="AK381" s="395"/>
      <c r="AL381" s="395"/>
      <c r="AM381" s="395"/>
      <c r="AN381" s="395"/>
      <c r="AO381" s="395"/>
      <c r="AP381" s="395"/>
      <c r="AQ381" s="395"/>
      <c r="AR381" s="395"/>
      <c r="AS381" s="395"/>
      <c r="AT381" s="395"/>
      <c r="AU381" s="395"/>
      <c r="AV381" s="395"/>
      <c r="AW381" s="395"/>
      <c r="AX381" s="395"/>
    </row>
    <row r="382" spans="7:50" ht="12.75">
      <c r="G382" s="395"/>
      <c r="H382" s="395"/>
      <c r="I382" s="395"/>
      <c r="J382" s="395"/>
      <c r="K382" s="395"/>
      <c r="L382" s="395"/>
      <c r="M382" s="395"/>
      <c r="N382" s="395"/>
      <c r="O382" s="395"/>
      <c r="P382" s="395"/>
      <c r="Q382" s="395"/>
      <c r="R382" s="395"/>
      <c r="S382" s="395"/>
      <c r="T382" s="395"/>
      <c r="U382" s="395"/>
      <c r="V382" s="395"/>
      <c r="W382" s="395"/>
      <c r="X382" s="395"/>
      <c r="Y382" s="395"/>
      <c r="Z382" s="395"/>
      <c r="AA382" s="395"/>
      <c r="AB382" s="395"/>
      <c r="AC382" s="395"/>
      <c r="AD382" s="395"/>
      <c r="AE382" s="395"/>
      <c r="AF382" s="395"/>
      <c r="AG382" s="395"/>
      <c r="AH382" s="395"/>
      <c r="AI382" s="395"/>
      <c r="AJ382" s="395"/>
      <c r="AK382" s="395"/>
      <c r="AL382" s="395"/>
      <c r="AM382" s="395"/>
      <c r="AN382" s="395"/>
      <c r="AO382" s="395"/>
      <c r="AP382" s="395"/>
      <c r="AQ382" s="395"/>
      <c r="AR382" s="395"/>
      <c r="AS382" s="395"/>
      <c r="AT382" s="395"/>
      <c r="AU382" s="395"/>
      <c r="AV382" s="395"/>
      <c r="AW382" s="395"/>
      <c r="AX382" s="395"/>
    </row>
    <row r="383" spans="7:50" ht="12.75">
      <c r="G383" s="395"/>
      <c r="H383" s="395"/>
      <c r="I383" s="395"/>
      <c r="J383" s="395"/>
      <c r="K383" s="395"/>
      <c r="L383" s="395"/>
      <c r="M383" s="395"/>
      <c r="N383" s="395"/>
      <c r="O383" s="395"/>
      <c r="P383" s="395"/>
      <c r="Q383" s="395"/>
      <c r="R383" s="395"/>
      <c r="S383" s="395"/>
      <c r="T383" s="395"/>
      <c r="U383" s="395"/>
      <c r="V383" s="395"/>
      <c r="W383" s="395"/>
      <c r="X383" s="395"/>
      <c r="Y383" s="395"/>
      <c r="Z383" s="395"/>
      <c r="AA383" s="395"/>
      <c r="AB383" s="395"/>
      <c r="AC383" s="395"/>
      <c r="AD383" s="395"/>
      <c r="AE383" s="395"/>
      <c r="AF383" s="395"/>
      <c r="AG383" s="395"/>
      <c r="AH383" s="395"/>
      <c r="AI383" s="395"/>
      <c r="AJ383" s="395"/>
      <c r="AK383" s="395"/>
      <c r="AL383" s="395"/>
      <c r="AM383" s="395"/>
      <c r="AN383" s="395"/>
      <c r="AO383" s="395"/>
      <c r="AP383" s="395"/>
      <c r="AQ383" s="395"/>
      <c r="AR383" s="395"/>
      <c r="AS383" s="395"/>
      <c r="AT383" s="395"/>
      <c r="AU383" s="395"/>
      <c r="AV383" s="395"/>
      <c r="AW383" s="395"/>
      <c r="AX383" s="395"/>
    </row>
    <row r="384" spans="7:50" ht="12.75">
      <c r="G384" s="395"/>
      <c r="H384" s="395"/>
      <c r="I384" s="395"/>
      <c r="J384" s="395"/>
      <c r="K384" s="395"/>
      <c r="L384" s="395"/>
      <c r="M384" s="395"/>
      <c r="N384" s="395"/>
      <c r="O384" s="395"/>
      <c r="P384" s="395"/>
      <c r="Q384" s="395"/>
      <c r="R384" s="395"/>
      <c r="S384" s="395"/>
      <c r="T384" s="395"/>
      <c r="U384" s="395"/>
      <c r="V384" s="395"/>
      <c r="W384" s="395"/>
      <c r="X384" s="395"/>
      <c r="Y384" s="395"/>
      <c r="Z384" s="395"/>
      <c r="AA384" s="395"/>
      <c r="AB384" s="395"/>
      <c r="AC384" s="395"/>
      <c r="AD384" s="395"/>
      <c r="AE384" s="395"/>
      <c r="AF384" s="395"/>
      <c r="AG384" s="395"/>
      <c r="AH384" s="395"/>
      <c r="AI384" s="395"/>
      <c r="AJ384" s="395"/>
      <c r="AK384" s="395"/>
      <c r="AL384" s="395"/>
      <c r="AM384" s="395"/>
      <c r="AN384" s="395"/>
      <c r="AO384" s="395"/>
      <c r="AP384" s="395"/>
      <c r="AQ384" s="395"/>
      <c r="AR384" s="395"/>
      <c r="AS384" s="395"/>
      <c r="AT384" s="395"/>
      <c r="AU384" s="395"/>
      <c r="AV384" s="395"/>
      <c r="AW384" s="395"/>
      <c r="AX384" s="395"/>
    </row>
    <row r="385" spans="7:50" ht="12.75">
      <c r="G385" s="395"/>
      <c r="H385" s="395"/>
      <c r="I385" s="395"/>
      <c r="J385" s="395"/>
      <c r="K385" s="395"/>
      <c r="L385" s="395"/>
      <c r="M385" s="395"/>
      <c r="N385" s="395"/>
      <c r="O385" s="395"/>
      <c r="P385" s="395"/>
      <c r="Q385" s="395"/>
      <c r="R385" s="395"/>
      <c r="S385" s="395"/>
      <c r="T385" s="395"/>
      <c r="U385" s="395"/>
      <c r="V385" s="395"/>
      <c r="W385" s="395"/>
      <c r="X385" s="395"/>
      <c r="Y385" s="395"/>
      <c r="Z385" s="395"/>
      <c r="AA385" s="395"/>
      <c r="AB385" s="395"/>
      <c r="AC385" s="395"/>
      <c r="AD385" s="395"/>
      <c r="AE385" s="395"/>
      <c r="AF385" s="395"/>
      <c r="AG385" s="395"/>
      <c r="AH385" s="395"/>
      <c r="AI385" s="395"/>
      <c r="AJ385" s="395"/>
      <c r="AK385" s="395"/>
      <c r="AL385" s="395"/>
      <c r="AM385" s="395"/>
      <c r="AN385" s="395"/>
      <c r="AO385" s="395"/>
      <c r="AP385" s="395"/>
      <c r="AQ385" s="395"/>
      <c r="AR385" s="395"/>
      <c r="AS385" s="395"/>
      <c r="AT385" s="395"/>
      <c r="AU385" s="395"/>
      <c r="AV385" s="395"/>
      <c r="AW385" s="395"/>
      <c r="AX385" s="395"/>
    </row>
    <row r="386" spans="7:50" ht="12.75">
      <c r="G386" s="395"/>
      <c r="H386" s="395"/>
      <c r="I386" s="395"/>
      <c r="J386" s="395"/>
      <c r="K386" s="395"/>
      <c r="L386" s="395"/>
      <c r="M386" s="395"/>
      <c r="N386" s="395"/>
      <c r="O386" s="395"/>
      <c r="P386" s="395"/>
      <c r="Q386" s="395"/>
      <c r="R386" s="395"/>
      <c r="S386" s="395"/>
      <c r="T386" s="395"/>
      <c r="U386" s="395"/>
      <c r="V386" s="395"/>
      <c r="W386" s="395"/>
      <c r="X386" s="395"/>
      <c r="Y386" s="395"/>
      <c r="Z386" s="395"/>
      <c r="AA386" s="395"/>
      <c r="AB386" s="395"/>
      <c r="AC386" s="395"/>
      <c r="AD386" s="395"/>
      <c r="AE386" s="395"/>
      <c r="AF386" s="395"/>
      <c r="AG386" s="395"/>
      <c r="AH386" s="395"/>
      <c r="AI386" s="395"/>
      <c r="AJ386" s="395"/>
      <c r="AK386" s="395"/>
      <c r="AL386" s="395"/>
      <c r="AM386" s="395"/>
      <c r="AN386" s="395"/>
      <c r="AO386" s="395"/>
      <c r="AP386" s="395"/>
      <c r="AQ386" s="395"/>
      <c r="AR386" s="395"/>
      <c r="AS386" s="395"/>
      <c r="AT386" s="395"/>
      <c r="AU386" s="395"/>
      <c r="AV386" s="395"/>
      <c r="AW386" s="395"/>
      <c r="AX386" s="395"/>
    </row>
    <row r="387" spans="7:50" ht="12.75">
      <c r="G387" s="395"/>
      <c r="H387" s="395"/>
      <c r="I387" s="395"/>
      <c r="J387" s="395"/>
      <c r="K387" s="395"/>
      <c r="L387" s="395"/>
      <c r="M387" s="395"/>
      <c r="N387" s="395"/>
      <c r="O387" s="395"/>
      <c r="P387" s="395"/>
      <c r="Q387" s="395"/>
      <c r="R387" s="395"/>
      <c r="S387" s="395"/>
      <c r="T387" s="395"/>
      <c r="U387" s="395"/>
      <c r="V387" s="395"/>
      <c r="W387" s="395"/>
      <c r="X387" s="395"/>
      <c r="Y387" s="395"/>
      <c r="Z387" s="395"/>
      <c r="AA387" s="395"/>
      <c r="AB387" s="395"/>
      <c r="AC387" s="395"/>
      <c r="AD387" s="395"/>
      <c r="AE387" s="395"/>
      <c r="AF387" s="395"/>
      <c r="AG387" s="395"/>
      <c r="AH387" s="395"/>
      <c r="AI387" s="395"/>
      <c r="AJ387" s="395"/>
      <c r="AK387" s="395"/>
      <c r="AL387" s="395"/>
      <c r="AM387" s="395"/>
      <c r="AN387" s="395"/>
      <c r="AO387" s="395"/>
      <c r="AP387" s="395"/>
      <c r="AQ387" s="395"/>
      <c r="AR387" s="395"/>
      <c r="AS387" s="395"/>
      <c r="AT387" s="395"/>
      <c r="AU387" s="395"/>
      <c r="AV387" s="395"/>
      <c r="AW387" s="395"/>
      <c r="AX387" s="395"/>
    </row>
    <row r="388" spans="7:50" ht="12.75">
      <c r="G388" s="395"/>
      <c r="H388" s="395"/>
      <c r="I388" s="395"/>
      <c r="J388" s="395"/>
      <c r="K388" s="395"/>
      <c r="L388" s="395"/>
      <c r="M388" s="395"/>
      <c r="N388" s="395"/>
      <c r="O388" s="395"/>
      <c r="P388" s="395"/>
      <c r="Q388" s="395"/>
      <c r="R388" s="395"/>
      <c r="S388" s="395"/>
      <c r="T388" s="395"/>
      <c r="U388" s="395"/>
      <c r="V388" s="395"/>
      <c r="W388" s="395"/>
      <c r="X388" s="395"/>
      <c r="Y388" s="395"/>
      <c r="Z388" s="395"/>
      <c r="AA388" s="395"/>
      <c r="AB388" s="395"/>
      <c r="AC388" s="395"/>
      <c r="AD388" s="395"/>
      <c r="AE388" s="395"/>
      <c r="AF388" s="395"/>
      <c r="AG388" s="395"/>
      <c r="AH388" s="395"/>
      <c r="AI388" s="395"/>
      <c r="AJ388" s="395"/>
      <c r="AK388" s="395"/>
      <c r="AL388" s="395"/>
      <c r="AM388" s="395"/>
      <c r="AN388" s="395"/>
      <c r="AO388" s="395"/>
      <c r="AP388" s="395"/>
      <c r="AQ388" s="395"/>
      <c r="AR388" s="395"/>
      <c r="AS388" s="395"/>
      <c r="AT388" s="395"/>
      <c r="AU388" s="395"/>
      <c r="AV388" s="395"/>
      <c r="AW388" s="395"/>
      <c r="AX388" s="395"/>
    </row>
    <row r="389" spans="7:50" ht="12.75">
      <c r="G389" s="395"/>
      <c r="H389" s="395"/>
      <c r="I389" s="395"/>
      <c r="J389" s="395"/>
      <c r="K389" s="395"/>
      <c r="L389" s="395"/>
      <c r="M389" s="395"/>
      <c r="N389" s="395"/>
      <c r="O389" s="395"/>
      <c r="P389" s="395"/>
      <c r="Q389" s="395"/>
      <c r="R389" s="395"/>
      <c r="S389" s="395"/>
      <c r="T389" s="395"/>
      <c r="U389" s="395"/>
      <c r="V389" s="395"/>
      <c r="W389" s="395"/>
      <c r="X389" s="395"/>
      <c r="Y389" s="395"/>
      <c r="Z389" s="395"/>
      <c r="AA389" s="395"/>
      <c r="AB389" s="395"/>
      <c r="AC389" s="395"/>
      <c r="AD389" s="395"/>
      <c r="AE389" s="395"/>
      <c r="AF389" s="395"/>
      <c r="AG389" s="395"/>
      <c r="AH389" s="395"/>
      <c r="AI389" s="395"/>
      <c r="AJ389" s="395"/>
      <c r="AK389" s="395"/>
      <c r="AL389" s="395"/>
      <c r="AM389" s="395"/>
      <c r="AN389" s="395"/>
      <c r="AO389" s="395"/>
      <c r="AP389" s="395"/>
      <c r="AQ389" s="395"/>
      <c r="AR389" s="395"/>
      <c r="AS389" s="395"/>
      <c r="AT389" s="395"/>
      <c r="AU389" s="395"/>
      <c r="AV389" s="395"/>
      <c r="AW389" s="395"/>
      <c r="AX389" s="395"/>
    </row>
    <row r="390" spans="7:50" ht="12.75">
      <c r="G390" s="395"/>
      <c r="H390" s="395"/>
      <c r="I390" s="395"/>
      <c r="J390" s="395"/>
      <c r="K390" s="395"/>
      <c r="L390" s="395"/>
      <c r="M390" s="395"/>
      <c r="N390" s="395"/>
      <c r="O390" s="395"/>
      <c r="P390" s="395"/>
      <c r="Q390" s="395"/>
      <c r="R390" s="395"/>
      <c r="S390" s="395"/>
      <c r="T390" s="395"/>
      <c r="U390" s="395"/>
      <c r="V390" s="395"/>
      <c r="W390" s="395"/>
      <c r="X390" s="395"/>
      <c r="Y390" s="395"/>
      <c r="Z390" s="395"/>
      <c r="AA390" s="395"/>
      <c r="AB390" s="395"/>
      <c r="AC390" s="395"/>
      <c r="AD390" s="395"/>
      <c r="AE390" s="395"/>
      <c r="AF390" s="395"/>
      <c r="AG390" s="395"/>
      <c r="AH390" s="395"/>
      <c r="AI390" s="395"/>
      <c r="AJ390" s="395"/>
      <c r="AK390" s="395"/>
      <c r="AL390" s="395"/>
      <c r="AM390" s="395"/>
      <c r="AN390" s="395"/>
      <c r="AO390" s="395"/>
      <c r="AP390" s="395"/>
      <c r="AQ390" s="395"/>
      <c r="AR390" s="395"/>
      <c r="AS390" s="395"/>
      <c r="AT390" s="395"/>
      <c r="AU390" s="395"/>
      <c r="AV390" s="395"/>
      <c r="AW390" s="395"/>
      <c r="AX390" s="395"/>
    </row>
    <row r="391" spans="7:50" ht="12.75">
      <c r="G391" s="395"/>
      <c r="H391" s="395"/>
      <c r="I391" s="395"/>
      <c r="J391" s="395"/>
      <c r="K391" s="395"/>
      <c r="L391" s="395"/>
      <c r="M391" s="395"/>
      <c r="N391" s="395"/>
      <c r="O391" s="395"/>
      <c r="P391" s="395"/>
      <c r="Q391" s="395"/>
      <c r="R391" s="395"/>
      <c r="S391" s="395"/>
      <c r="T391" s="395"/>
      <c r="U391" s="395"/>
      <c r="V391" s="395"/>
      <c r="W391" s="395"/>
      <c r="X391" s="395"/>
      <c r="Y391" s="395"/>
      <c r="Z391" s="395"/>
      <c r="AA391" s="395"/>
      <c r="AB391" s="395"/>
      <c r="AC391" s="395"/>
      <c r="AD391" s="395"/>
      <c r="AE391" s="395"/>
      <c r="AF391" s="395"/>
      <c r="AG391" s="395"/>
      <c r="AH391" s="395"/>
      <c r="AI391" s="395"/>
      <c r="AJ391" s="395"/>
      <c r="AK391" s="395"/>
      <c r="AL391" s="395"/>
      <c r="AM391" s="395"/>
      <c r="AN391" s="395"/>
      <c r="AO391" s="395"/>
      <c r="AP391" s="395"/>
      <c r="AQ391" s="395"/>
      <c r="AR391" s="395"/>
      <c r="AS391" s="395"/>
      <c r="AT391" s="395"/>
      <c r="AU391" s="395"/>
      <c r="AV391" s="395"/>
      <c r="AW391" s="395"/>
      <c r="AX391" s="395"/>
    </row>
    <row r="392" spans="7:50" ht="12.75">
      <c r="G392" s="395"/>
      <c r="H392" s="395"/>
      <c r="I392" s="395"/>
      <c r="J392" s="395"/>
      <c r="K392" s="395"/>
      <c r="L392" s="395"/>
      <c r="M392" s="395"/>
      <c r="N392" s="395"/>
      <c r="O392" s="395"/>
      <c r="P392" s="395"/>
      <c r="Q392" s="395"/>
      <c r="R392" s="395"/>
      <c r="S392" s="395"/>
      <c r="T392" s="395"/>
      <c r="U392" s="395"/>
      <c r="V392" s="395"/>
      <c r="W392" s="395"/>
      <c r="X392" s="395"/>
      <c r="Y392" s="395"/>
      <c r="Z392" s="395"/>
      <c r="AA392" s="395"/>
      <c r="AB392" s="395"/>
      <c r="AC392" s="395"/>
      <c r="AD392" s="395"/>
      <c r="AE392" s="395"/>
      <c r="AF392" s="395"/>
      <c r="AG392" s="395"/>
      <c r="AH392" s="395"/>
      <c r="AI392" s="395"/>
      <c r="AJ392" s="395"/>
      <c r="AK392" s="395"/>
      <c r="AL392" s="395"/>
      <c r="AM392" s="395"/>
      <c r="AN392" s="395"/>
      <c r="AO392" s="395"/>
      <c r="AP392" s="395"/>
      <c r="AQ392" s="395"/>
      <c r="AR392" s="395"/>
      <c r="AS392" s="395"/>
      <c r="AT392" s="395"/>
      <c r="AU392" s="395"/>
      <c r="AV392" s="395"/>
      <c r="AW392" s="395"/>
      <c r="AX392" s="395"/>
    </row>
    <row r="393" spans="7:50" ht="12.75">
      <c r="G393" s="395"/>
      <c r="H393" s="395"/>
      <c r="I393" s="395"/>
      <c r="J393" s="395"/>
      <c r="K393" s="395"/>
      <c r="L393" s="395"/>
      <c r="M393" s="395"/>
      <c r="N393" s="395"/>
      <c r="O393" s="395"/>
      <c r="P393" s="395"/>
      <c r="Q393" s="395"/>
      <c r="R393" s="395"/>
      <c r="S393" s="395"/>
      <c r="T393" s="395"/>
      <c r="U393" s="395"/>
      <c r="V393" s="395"/>
      <c r="W393" s="395"/>
      <c r="X393" s="395"/>
      <c r="Y393" s="395"/>
      <c r="Z393" s="395"/>
      <c r="AA393" s="395"/>
      <c r="AB393" s="395"/>
      <c r="AC393" s="395"/>
      <c r="AD393" s="395"/>
      <c r="AE393" s="395"/>
      <c r="AF393" s="395"/>
      <c r="AG393" s="395"/>
      <c r="AH393" s="395"/>
      <c r="AI393" s="395"/>
      <c r="AJ393" s="395"/>
      <c r="AK393" s="395"/>
      <c r="AL393" s="395"/>
      <c r="AM393" s="395"/>
      <c r="AN393" s="395"/>
      <c r="AO393" s="395"/>
      <c r="AP393" s="395"/>
      <c r="AQ393" s="395"/>
      <c r="AR393" s="395"/>
      <c r="AS393" s="395"/>
      <c r="AT393" s="395"/>
      <c r="AU393" s="395"/>
      <c r="AV393" s="395"/>
      <c r="AW393" s="395"/>
      <c r="AX393" s="395"/>
    </row>
    <row r="394" spans="7:50" ht="12.75">
      <c r="G394" s="395"/>
      <c r="H394" s="395"/>
      <c r="I394" s="395"/>
      <c r="J394" s="395"/>
      <c r="K394" s="395"/>
      <c r="L394" s="395"/>
      <c r="M394" s="395"/>
      <c r="N394" s="395"/>
      <c r="O394" s="395"/>
      <c r="P394" s="395"/>
      <c r="Q394" s="395"/>
      <c r="R394" s="395"/>
      <c r="S394" s="395"/>
      <c r="T394" s="395"/>
      <c r="U394" s="395"/>
      <c r="V394" s="395"/>
      <c r="W394" s="395"/>
      <c r="X394" s="395"/>
      <c r="Y394" s="395"/>
      <c r="Z394" s="395"/>
      <c r="AA394" s="395"/>
      <c r="AB394" s="395"/>
      <c r="AC394" s="395"/>
      <c r="AD394" s="395"/>
      <c r="AE394" s="395"/>
      <c r="AF394" s="395"/>
      <c r="AG394" s="395"/>
      <c r="AH394" s="395"/>
      <c r="AI394" s="395"/>
      <c r="AJ394" s="395"/>
      <c r="AK394" s="395"/>
      <c r="AL394" s="395"/>
      <c r="AM394" s="395"/>
      <c r="AN394" s="395"/>
      <c r="AO394" s="395"/>
      <c r="AP394" s="395"/>
      <c r="AQ394" s="395"/>
      <c r="AR394" s="395"/>
      <c r="AS394" s="395"/>
      <c r="AT394" s="395"/>
      <c r="AU394" s="395"/>
      <c r="AV394" s="395"/>
      <c r="AW394" s="395"/>
      <c r="AX394" s="395"/>
    </row>
    <row r="395" spans="7:50" ht="12.75">
      <c r="G395" s="395"/>
      <c r="H395" s="395"/>
      <c r="I395" s="395"/>
      <c r="J395" s="395"/>
      <c r="K395" s="395"/>
      <c r="L395" s="395"/>
      <c r="M395" s="395"/>
      <c r="N395" s="395"/>
      <c r="O395" s="395"/>
      <c r="P395" s="395"/>
      <c r="Q395" s="395"/>
      <c r="R395" s="395"/>
      <c r="S395" s="395"/>
      <c r="T395" s="395"/>
      <c r="U395" s="395"/>
      <c r="V395" s="395"/>
      <c r="W395" s="395"/>
      <c r="X395" s="395"/>
      <c r="Y395" s="395"/>
      <c r="Z395" s="395"/>
      <c r="AA395" s="395"/>
      <c r="AB395" s="395"/>
      <c r="AC395" s="395"/>
      <c r="AD395" s="395"/>
      <c r="AE395" s="395"/>
      <c r="AF395" s="395"/>
      <c r="AG395" s="395"/>
      <c r="AH395" s="395"/>
      <c r="AI395" s="395"/>
      <c r="AJ395" s="395"/>
      <c r="AK395" s="395"/>
      <c r="AL395" s="395"/>
      <c r="AM395" s="395"/>
      <c r="AN395" s="395"/>
      <c r="AO395" s="395"/>
      <c r="AP395" s="395"/>
      <c r="AQ395" s="395"/>
      <c r="AR395" s="395"/>
      <c r="AS395" s="395"/>
      <c r="AT395" s="395"/>
      <c r="AU395" s="395"/>
      <c r="AV395" s="395"/>
      <c r="AW395" s="395"/>
      <c r="AX395" s="395"/>
    </row>
    <row r="396" spans="7:50" ht="12.75"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5"/>
      <c r="AX396" s="395"/>
    </row>
    <row r="397" spans="7:50" ht="12.75">
      <c r="G397" s="395"/>
      <c r="H397" s="395"/>
      <c r="I397" s="395"/>
      <c r="J397" s="395"/>
      <c r="K397" s="395"/>
      <c r="L397" s="395"/>
      <c r="M397" s="395"/>
      <c r="N397" s="395"/>
      <c r="O397" s="395"/>
      <c r="P397" s="395"/>
      <c r="Q397" s="395"/>
      <c r="R397" s="395"/>
      <c r="S397" s="395"/>
      <c r="T397" s="395"/>
      <c r="U397" s="395"/>
      <c r="V397" s="395"/>
      <c r="W397" s="395"/>
      <c r="X397" s="395"/>
      <c r="Y397" s="395"/>
      <c r="Z397" s="395"/>
      <c r="AA397" s="395"/>
      <c r="AB397" s="395"/>
      <c r="AC397" s="395"/>
      <c r="AD397" s="395"/>
      <c r="AE397" s="395"/>
      <c r="AF397" s="395"/>
      <c r="AG397" s="395"/>
      <c r="AH397" s="395"/>
      <c r="AI397" s="395"/>
      <c r="AJ397" s="395"/>
      <c r="AK397" s="395"/>
      <c r="AL397" s="395"/>
      <c r="AM397" s="395"/>
      <c r="AN397" s="395"/>
      <c r="AO397" s="395"/>
      <c r="AP397" s="395"/>
      <c r="AQ397" s="395"/>
      <c r="AR397" s="395"/>
      <c r="AS397" s="395"/>
      <c r="AT397" s="395"/>
      <c r="AU397" s="395"/>
      <c r="AV397" s="395"/>
      <c r="AW397" s="395"/>
      <c r="AX397" s="395"/>
    </row>
    <row r="398" spans="7:50" ht="12.75">
      <c r="G398" s="395"/>
      <c r="H398" s="395"/>
      <c r="I398" s="395"/>
      <c r="J398" s="395"/>
      <c r="K398" s="395"/>
      <c r="L398" s="395"/>
      <c r="M398" s="395"/>
      <c r="N398" s="395"/>
      <c r="O398" s="395"/>
      <c r="P398" s="395"/>
      <c r="Q398" s="395"/>
      <c r="R398" s="395"/>
      <c r="S398" s="395"/>
      <c r="T398" s="395"/>
      <c r="U398" s="395"/>
      <c r="V398" s="395"/>
      <c r="W398" s="395"/>
      <c r="X398" s="395"/>
      <c r="Y398" s="395"/>
      <c r="Z398" s="395"/>
      <c r="AA398" s="395"/>
      <c r="AB398" s="395"/>
      <c r="AC398" s="395"/>
      <c r="AD398" s="395"/>
      <c r="AE398" s="395"/>
      <c r="AF398" s="395"/>
      <c r="AG398" s="395"/>
      <c r="AH398" s="395"/>
      <c r="AI398" s="395"/>
      <c r="AJ398" s="395"/>
      <c r="AK398" s="395"/>
      <c r="AL398" s="395"/>
      <c r="AM398" s="395"/>
      <c r="AN398" s="395"/>
      <c r="AO398" s="395"/>
      <c r="AP398" s="395"/>
      <c r="AQ398" s="395"/>
      <c r="AR398" s="395"/>
      <c r="AS398" s="395"/>
      <c r="AT398" s="395"/>
      <c r="AU398" s="395"/>
      <c r="AV398" s="395"/>
      <c r="AW398" s="395"/>
      <c r="AX398" s="395"/>
    </row>
    <row r="399" spans="7:50" ht="12.75">
      <c r="G399" s="395"/>
      <c r="H399" s="395"/>
      <c r="I399" s="395"/>
      <c r="J399" s="395"/>
      <c r="K399" s="395"/>
      <c r="L399" s="395"/>
      <c r="M399" s="395"/>
      <c r="N399" s="395"/>
      <c r="O399" s="395"/>
      <c r="P399" s="395"/>
      <c r="Q399" s="395"/>
      <c r="R399" s="395"/>
      <c r="S399" s="395"/>
      <c r="T399" s="395"/>
      <c r="U399" s="395"/>
      <c r="V399" s="395"/>
      <c r="W399" s="395"/>
      <c r="X399" s="395"/>
      <c r="Y399" s="395"/>
      <c r="Z399" s="395"/>
      <c r="AA399" s="395"/>
      <c r="AB399" s="395"/>
      <c r="AC399" s="395"/>
      <c r="AD399" s="395"/>
      <c r="AE399" s="395"/>
      <c r="AF399" s="395"/>
      <c r="AG399" s="395"/>
      <c r="AH399" s="395"/>
      <c r="AI399" s="395"/>
      <c r="AJ399" s="395"/>
      <c r="AK399" s="395"/>
      <c r="AL399" s="395"/>
      <c r="AM399" s="395"/>
      <c r="AN399" s="395"/>
      <c r="AO399" s="395"/>
      <c r="AP399" s="395"/>
      <c r="AQ399" s="395"/>
      <c r="AR399" s="395"/>
      <c r="AS399" s="395"/>
      <c r="AT399" s="395"/>
      <c r="AU399" s="395"/>
      <c r="AV399" s="395"/>
      <c r="AW399" s="395"/>
      <c r="AX399" s="395"/>
    </row>
    <row r="400" spans="7:50" ht="12.75">
      <c r="G400" s="395"/>
      <c r="H400" s="395"/>
      <c r="I400" s="395"/>
      <c r="J400" s="395"/>
      <c r="K400" s="395"/>
      <c r="L400" s="395"/>
      <c r="M400" s="395"/>
      <c r="N400" s="395"/>
      <c r="O400" s="395"/>
      <c r="P400" s="395"/>
      <c r="Q400" s="395"/>
      <c r="R400" s="395"/>
      <c r="S400" s="395"/>
      <c r="T400" s="395"/>
      <c r="U400" s="395"/>
      <c r="V400" s="395"/>
      <c r="W400" s="395"/>
      <c r="X400" s="395"/>
      <c r="Y400" s="395"/>
      <c r="Z400" s="395"/>
      <c r="AA400" s="395"/>
      <c r="AB400" s="395"/>
      <c r="AC400" s="395"/>
      <c r="AD400" s="395"/>
      <c r="AE400" s="395"/>
      <c r="AF400" s="395"/>
      <c r="AG400" s="395"/>
      <c r="AH400" s="395"/>
      <c r="AI400" s="395"/>
      <c r="AJ400" s="395"/>
      <c r="AK400" s="395"/>
      <c r="AL400" s="395"/>
      <c r="AM400" s="395"/>
      <c r="AN400" s="395"/>
      <c r="AO400" s="395"/>
      <c r="AP400" s="395"/>
      <c r="AQ400" s="395"/>
      <c r="AR400" s="395"/>
      <c r="AS400" s="395"/>
      <c r="AT400" s="395"/>
      <c r="AU400" s="395"/>
      <c r="AV400" s="395"/>
      <c r="AW400" s="395"/>
      <c r="AX400" s="395"/>
    </row>
    <row r="401" spans="7:50" ht="12.75">
      <c r="G401" s="395"/>
      <c r="H401" s="395"/>
      <c r="I401" s="395"/>
      <c r="J401" s="395"/>
      <c r="K401" s="395"/>
      <c r="L401" s="395"/>
      <c r="M401" s="395"/>
      <c r="N401" s="395"/>
      <c r="O401" s="395"/>
      <c r="P401" s="395"/>
      <c r="Q401" s="395"/>
      <c r="R401" s="395"/>
      <c r="S401" s="395"/>
      <c r="T401" s="395"/>
      <c r="U401" s="395"/>
      <c r="V401" s="395"/>
      <c r="W401" s="395"/>
      <c r="X401" s="395"/>
      <c r="Y401" s="395"/>
      <c r="Z401" s="395"/>
      <c r="AA401" s="395"/>
      <c r="AB401" s="395"/>
      <c r="AC401" s="395"/>
      <c r="AD401" s="395"/>
      <c r="AE401" s="395"/>
      <c r="AF401" s="395"/>
      <c r="AG401" s="395"/>
      <c r="AH401" s="395"/>
      <c r="AI401" s="395"/>
      <c r="AJ401" s="395"/>
      <c r="AK401" s="395"/>
      <c r="AL401" s="395"/>
      <c r="AM401" s="395"/>
      <c r="AN401" s="395"/>
      <c r="AO401" s="395"/>
      <c r="AP401" s="395"/>
      <c r="AQ401" s="395"/>
      <c r="AR401" s="395"/>
      <c r="AS401" s="395"/>
      <c r="AT401" s="395"/>
      <c r="AU401" s="395"/>
      <c r="AV401" s="395"/>
      <c r="AW401" s="395"/>
      <c r="AX401" s="395"/>
    </row>
    <row r="402" spans="7:50" ht="12.75">
      <c r="G402" s="395"/>
      <c r="H402" s="395"/>
      <c r="I402" s="395"/>
      <c r="J402" s="395"/>
      <c r="K402" s="395"/>
      <c r="L402" s="395"/>
      <c r="M402" s="395"/>
      <c r="N402" s="395"/>
      <c r="O402" s="395"/>
      <c r="P402" s="395"/>
      <c r="Q402" s="395"/>
      <c r="R402" s="395"/>
      <c r="S402" s="395"/>
      <c r="T402" s="395"/>
      <c r="U402" s="395"/>
      <c r="V402" s="395"/>
      <c r="W402" s="395"/>
      <c r="X402" s="395"/>
      <c r="Y402" s="395"/>
      <c r="Z402" s="395"/>
      <c r="AA402" s="395"/>
      <c r="AB402" s="395"/>
      <c r="AC402" s="395"/>
      <c r="AD402" s="395"/>
      <c r="AE402" s="395"/>
      <c r="AF402" s="395"/>
      <c r="AG402" s="395"/>
      <c r="AH402" s="395"/>
      <c r="AI402" s="395"/>
      <c r="AJ402" s="395"/>
      <c r="AK402" s="395"/>
      <c r="AL402" s="395"/>
      <c r="AM402" s="395"/>
      <c r="AN402" s="395"/>
      <c r="AO402" s="395"/>
      <c r="AP402" s="395"/>
      <c r="AQ402" s="395"/>
      <c r="AR402" s="395"/>
      <c r="AS402" s="395"/>
      <c r="AT402" s="395"/>
      <c r="AU402" s="395"/>
      <c r="AV402" s="395"/>
      <c r="AW402" s="395"/>
      <c r="AX402" s="395"/>
    </row>
    <row r="403" spans="7:50" ht="12.75">
      <c r="G403" s="395"/>
      <c r="H403" s="395"/>
      <c r="I403" s="395"/>
      <c r="J403" s="395"/>
      <c r="K403" s="395"/>
      <c r="L403" s="395"/>
      <c r="M403" s="395"/>
      <c r="N403" s="395"/>
      <c r="O403" s="395"/>
      <c r="P403" s="395"/>
      <c r="Q403" s="395"/>
      <c r="R403" s="395"/>
      <c r="S403" s="395"/>
      <c r="T403" s="395"/>
      <c r="U403" s="395"/>
      <c r="V403" s="395"/>
      <c r="W403" s="395"/>
      <c r="X403" s="395"/>
      <c r="Y403" s="395"/>
      <c r="Z403" s="395"/>
      <c r="AA403" s="395"/>
      <c r="AB403" s="395"/>
      <c r="AC403" s="395"/>
      <c r="AD403" s="395"/>
      <c r="AE403" s="395"/>
      <c r="AF403" s="395"/>
      <c r="AG403" s="395"/>
      <c r="AH403" s="395"/>
      <c r="AI403" s="395"/>
      <c r="AJ403" s="395"/>
      <c r="AK403" s="395"/>
      <c r="AL403" s="395"/>
      <c r="AM403" s="395"/>
      <c r="AN403" s="395"/>
      <c r="AO403" s="395"/>
      <c r="AP403" s="395"/>
      <c r="AQ403" s="395"/>
      <c r="AR403" s="395"/>
      <c r="AS403" s="395"/>
      <c r="AT403" s="395"/>
      <c r="AU403" s="395"/>
      <c r="AV403" s="395"/>
      <c r="AW403" s="395"/>
      <c r="AX403" s="395"/>
    </row>
    <row r="404" spans="7:50" ht="12.75">
      <c r="G404" s="395"/>
      <c r="H404" s="395"/>
      <c r="I404" s="395"/>
      <c r="J404" s="395"/>
      <c r="K404" s="395"/>
      <c r="L404" s="395"/>
      <c r="M404" s="395"/>
      <c r="N404" s="395"/>
      <c r="O404" s="395"/>
      <c r="P404" s="395"/>
      <c r="Q404" s="395"/>
      <c r="R404" s="395"/>
      <c r="S404" s="395"/>
      <c r="T404" s="395"/>
      <c r="U404" s="395"/>
      <c r="V404" s="395"/>
      <c r="W404" s="395"/>
      <c r="X404" s="395"/>
      <c r="Y404" s="395"/>
      <c r="Z404" s="395"/>
      <c r="AA404" s="395"/>
      <c r="AB404" s="395"/>
      <c r="AC404" s="395"/>
      <c r="AD404" s="395"/>
      <c r="AE404" s="395"/>
      <c r="AF404" s="395"/>
      <c r="AG404" s="395"/>
      <c r="AH404" s="395"/>
      <c r="AI404" s="395"/>
      <c r="AJ404" s="395"/>
      <c r="AK404" s="395"/>
      <c r="AL404" s="395"/>
      <c r="AM404" s="395"/>
      <c r="AN404" s="395"/>
      <c r="AO404" s="395"/>
      <c r="AP404" s="395"/>
      <c r="AQ404" s="395"/>
      <c r="AR404" s="395"/>
      <c r="AS404" s="395"/>
      <c r="AT404" s="395"/>
      <c r="AU404" s="395"/>
      <c r="AV404" s="395"/>
      <c r="AW404" s="395"/>
      <c r="AX404" s="395"/>
    </row>
    <row r="405" spans="7:50" ht="12.75">
      <c r="G405" s="395"/>
      <c r="H405" s="395"/>
      <c r="I405" s="395"/>
      <c r="J405" s="395"/>
      <c r="K405" s="395"/>
      <c r="L405" s="395"/>
      <c r="M405" s="395"/>
      <c r="N405" s="395"/>
      <c r="O405" s="395"/>
      <c r="P405" s="395"/>
      <c r="Q405" s="395"/>
      <c r="R405" s="395"/>
      <c r="S405" s="395"/>
      <c r="T405" s="395"/>
      <c r="U405" s="395"/>
      <c r="V405" s="395"/>
      <c r="W405" s="395"/>
      <c r="X405" s="395"/>
      <c r="Y405" s="395"/>
      <c r="Z405" s="395"/>
      <c r="AA405" s="395"/>
      <c r="AB405" s="395"/>
      <c r="AC405" s="395"/>
      <c r="AD405" s="395"/>
      <c r="AE405" s="395"/>
      <c r="AF405" s="395"/>
      <c r="AG405" s="395"/>
      <c r="AH405" s="395"/>
      <c r="AI405" s="395"/>
      <c r="AJ405" s="395"/>
      <c r="AK405" s="395"/>
      <c r="AL405" s="395"/>
      <c r="AM405" s="395"/>
      <c r="AN405" s="395"/>
      <c r="AO405" s="395"/>
      <c r="AP405" s="395"/>
      <c r="AQ405" s="395"/>
      <c r="AR405" s="395"/>
      <c r="AS405" s="395"/>
      <c r="AT405" s="395"/>
      <c r="AU405" s="395"/>
      <c r="AV405" s="395"/>
      <c r="AW405" s="395"/>
      <c r="AX405" s="395"/>
    </row>
    <row r="406" spans="7:50" ht="12.75">
      <c r="G406" s="395"/>
      <c r="H406" s="395"/>
      <c r="I406" s="395"/>
      <c r="J406" s="395"/>
      <c r="K406" s="395"/>
      <c r="L406" s="395"/>
      <c r="M406" s="395"/>
      <c r="N406" s="395"/>
      <c r="O406" s="395"/>
      <c r="P406" s="395"/>
      <c r="Q406" s="395"/>
      <c r="R406" s="395"/>
      <c r="S406" s="395"/>
      <c r="T406" s="395"/>
      <c r="U406" s="395"/>
      <c r="V406" s="395"/>
      <c r="W406" s="395"/>
      <c r="X406" s="395"/>
      <c r="Y406" s="395"/>
      <c r="Z406" s="395"/>
      <c r="AA406" s="395"/>
      <c r="AB406" s="395"/>
      <c r="AC406" s="395"/>
      <c r="AD406" s="395"/>
      <c r="AE406" s="395"/>
      <c r="AF406" s="395"/>
      <c r="AG406" s="395"/>
      <c r="AH406" s="395"/>
      <c r="AI406" s="395"/>
      <c r="AJ406" s="395"/>
      <c r="AK406" s="395"/>
      <c r="AL406" s="395"/>
      <c r="AM406" s="395"/>
      <c r="AN406" s="395"/>
      <c r="AO406" s="395"/>
      <c r="AP406" s="395"/>
      <c r="AQ406" s="395"/>
      <c r="AR406" s="395"/>
      <c r="AS406" s="395"/>
      <c r="AT406" s="395"/>
      <c r="AU406" s="395"/>
      <c r="AV406" s="395"/>
      <c r="AW406" s="395"/>
      <c r="AX406" s="395"/>
    </row>
    <row r="407" spans="7:50" ht="12.75">
      <c r="G407" s="395"/>
      <c r="H407" s="395"/>
      <c r="I407" s="395"/>
      <c r="J407" s="395"/>
      <c r="K407" s="395"/>
      <c r="L407" s="395"/>
      <c r="M407" s="395"/>
      <c r="N407" s="395"/>
      <c r="O407" s="395"/>
      <c r="P407" s="395"/>
      <c r="Q407" s="395"/>
      <c r="R407" s="395"/>
      <c r="S407" s="395"/>
      <c r="T407" s="395"/>
      <c r="U407" s="395"/>
      <c r="V407" s="395"/>
      <c r="W407" s="395"/>
      <c r="X407" s="395"/>
      <c r="Y407" s="395"/>
      <c r="Z407" s="395"/>
      <c r="AA407" s="395"/>
      <c r="AB407" s="395"/>
      <c r="AC407" s="395"/>
      <c r="AD407" s="395"/>
      <c r="AE407" s="395"/>
      <c r="AF407" s="395"/>
      <c r="AG407" s="395"/>
      <c r="AH407" s="395"/>
      <c r="AI407" s="395"/>
      <c r="AJ407" s="395"/>
      <c r="AK407" s="395"/>
      <c r="AL407" s="395"/>
      <c r="AM407" s="395"/>
      <c r="AN407" s="395"/>
      <c r="AO407" s="395"/>
      <c r="AP407" s="395"/>
      <c r="AQ407" s="395"/>
      <c r="AR407" s="395"/>
      <c r="AS407" s="395"/>
      <c r="AT407" s="395"/>
      <c r="AU407" s="395"/>
      <c r="AV407" s="395"/>
      <c r="AW407" s="395"/>
      <c r="AX407" s="395"/>
    </row>
    <row r="408" spans="7:50" ht="12.75">
      <c r="G408" s="395"/>
      <c r="H408" s="395"/>
      <c r="I408" s="395"/>
      <c r="J408" s="395"/>
      <c r="K408" s="395"/>
      <c r="L408" s="395"/>
      <c r="M408" s="395"/>
      <c r="N408" s="395"/>
      <c r="O408" s="395"/>
      <c r="P408" s="395"/>
      <c r="Q408" s="395"/>
      <c r="R408" s="395"/>
      <c r="S408" s="395"/>
      <c r="T408" s="395"/>
      <c r="U408" s="395"/>
      <c r="V408" s="395"/>
      <c r="W408" s="395"/>
      <c r="X408" s="395"/>
      <c r="Y408" s="395"/>
      <c r="Z408" s="395"/>
      <c r="AA408" s="395"/>
      <c r="AB408" s="395"/>
      <c r="AC408" s="395"/>
      <c r="AD408" s="395"/>
      <c r="AE408" s="395"/>
      <c r="AF408" s="395"/>
      <c r="AG408" s="395"/>
      <c r="AH408" s="395"/>
      <c r="AI408" s="395"/>
      <c r="AJ408" s="395"/>
      <c r="AK408" s="395"/>
      <c r="AL408" s="395"/>
      <c r="AM408" s="395"/>
      <c r="AN408" s="395"/>
      <c r="AO408" s="395"/>
      <c r="AP408" s="395"/>
      <c r="AQ408" s="395"/>
      <c r="AR408" s="395"/>
      <c r="AS408" s="395"/>
      <c r="AT408" s="395"/>
      <c r="AU408" s="395"/>
      <c r="AV408" s="395"/>
      <c r="AW408" s="395"/>
      <c r="AX408" s="395"/>
    </row>
    <row r="409" spans="7:50" ht="12.75">
      <c r="G409" s="395"/>
      <c r="H409" s="395"/>
      <c r="I409" s="395"/>
      <c r="J409" s="395"/>
      <c r="K409" s="395"/>
      <c r="L409" s="395"/>
      <c r="M409" s="395"/>
      <c r="N409" s="395"/>
      <c r="O409" s="395"/>
      <c r="P409" s="395"/>
      <c r="Q409" s="395"/>
      <c r="R409" s="395"/>
      <c r="S409" s="395"/>
      <c r="T409" s="395"/>
      <c r="U409" s="395"/>
      <c r="V409" s="395"/>
      <c r="W409" s="395"/>
      <c r="X409" s="395"/>
      <c r="Y409" s="395"/>
      <c r="Z409" s="395"/>
      <c r="AA409" s="395"/>
      <c r="AB409" s="395"/>
      <c r="AC409" s="395"/>
      <c r="AD409" s="395"/>
      <c r="AE409" s="395"/>
      <c r="AF409" s="395"/>
      <c r="AG409" s="395"/>
      <c r="AH409" s="395"/>
      <c r="AI409" s="395"/>
      <c r="AJ409" s="395"/>
      <c r="AK409" s="395"/>
      <c r="AL409" s="395"/>
      <c r="AM409" s="395"/>
      <c r="AN409" s="395"/>
      <c r="AO409" s="395"/>
      <c r="AP409" s="395"/>
      <c r="AQ409" s="395"/>
      <c r="AR409" s="395"/>
      <c r="AS409" s="395"/>
      <c r="AT409" s="395"/>
      <c r="AU409" s="395"/>
      <c r="AV409" s="395"/>
      <c r="AW409" s="395"/>
      <c r="AX409" s="395"/>
    </row>
    <row r="410" spans="7:50" ht="12.75">
      <c r="G410" s="395"/>
      <c r="H410" s="395"/>
      <c r="I410" s="395"/>
      <c r="J410" s="395"/>
      <c r="K410" s="395"/>
      <c r="L410" s="395"/>
      <c r="M410" s="395"/>
      <c r="N410" s="395"/>
      <c r="O410" s="395"/>
      <c r="P410" s="395"/>
      <c r="Q410" s="395"/>
      <c r="R410" s="395"/>
      <c r="S410" s="395"/>
      <c r="T410" s="395"/>
      <c r="U410" s="395"/>
      <c r="V410" s="395"/>
      <c r="W410" s="395"/>
      <c r="X410" s="395"/>
      <c r="Y410" s="395"/>
      <c r="Z410" s="395"/>
      <c r="AA410" s="395"/>
      <c r="AB410" s="395"/>
      <c r="AC410" s="395"/>
      <c r="AD410" s="395"/>
      <c r="AE410" s="395"/>
      <c r="AF410" s="395"/>
      <c r="AG410" s="395"/>
      <c r="AH410" s="395"/>
      <c r="AI410" s="395"/>
      <c r="AJ410" s="395"/>
      <c r="AK410" s="395"/>
      <c r="AL410" s="395"/>
      <c r="AM410" s="395"/>
      <c r="AN410" s="395"/>
      <c r="AO410" s="395"/>
      <c r="AP410" s="395"/>
      <c r="AQ410" s="395"/>
      <c r="AR410" s="395"/>
      <c r="AS410" s="395"/>
      <c r="AT410" s="395"/>
      <c r="AU410" s="395"/>
      <c r="AV410" s="395"/>
      <c r="AW410" s="395"/>
      <c r="AX410" s="395"/>
    </row>
    <row r="411" spans="7:50" ht="12.75">
      <c r="G411" s="395"/>
      <c r="H411" s="395"/>
      <c r="I411" s="395"/>
      <c r="J411" s="395"/>
      <c r="K411" s="395"/>
      <c r="L411" s="395"/>
      <c r="M411" s="395"/>
      <c r="N411" s="395"/>
      <c r="O411" s="395"/>
      <c r="P411" s="395"/>
      <c r="Q411" s="395"/>
      <c r="R411" s="395"/>
      <c r="S411" s="395"/>
      <c r="T411" s="395"/>
      <c r="U411" s="395"/>
      <c r="V411" s="395"/>
      <c r="W411" s="395"/>
      <c r="X411" s="395"/>
      <c r="Y411" s="395"/>
      <c r="Z411" s="395"/>
      <c r="AA411" s="395"/>
      <c r="AB411" s="395"/>
      <c r="AC411" s="395"/>
      <c r="AD411" s="395"/>
      <c r="AE411" s="395"/>
      <c r="AF411" s="395"/>
      <c r="AG411" s="395"/>
      <c r="AH411" s="395"/>
      <c r="AI411" s="395"/>
      <c r="AJ411" s="395"/>
      <c r="AK411" s="395"/>
      <c r="AL411" s="395"/>
      <c r="AM411" s="395"/>
      <c r="AN411" s="395"/>
      <c r="AO411" s="395"/>
      <c r="AP411" s="395"/>
      <c r="AQ411" s="395"/>
      <c r="AR411" s="395"/>
      <c r="AS411" s="395"/>
      <c r="AT411" s="395"/>
      <c r="AU411" s="395"/>
      <c r="AV411" s="395"/>
      <c r="AW411" s="395"/>
      <c r="AX411" s="395"/>
    </row>
    <row r="412" spans="7:50" ht="12.75">
      <c r="G412" s="395"/>
      <c r="H412" s="395"/>
      <c r="I412" s="395"/>
      <c r="J412" s="395"/>
      <c r="K412" s="395"/>
      <c r="L412" s="395"/>
      <c r="M412" s="395"/>
      <c r="N412" s="395"/>
      <c r="O412" s="395"/>
      <c r="P412" s="395"/>
      <c r="Q412" s="395"/>
      <c r="R412" s="395"/>
      <c r="S412" s="395"/>
      <c r="T412" s="395"/>
      <c r="U412" s="395"/>
      <c r="V412" s="395"/>
      <c r="W412" s="395"/>
      <c r="X412" s="395"/>
      <c r="Y412" s="395"/>
      <c r="Z412" s="395"/>
      <c r="AA412" s="395"/>
      <c r="AB412" s="395"/>
      <c r="AC412" s="395"/>
      <c r="AD412" s="395"/>
      <c r="AE412" s="395"/>
      <c r="AF412" s="395"/>
      <c r="AG412" s="395"/>
      <c r="AH412" s="395"/>
      <c r="AI412" s="395"/>
      <c r="AJ412" s="395"/>
      <c r="AK412" s="395"/>
      <c r="AL412" s="395"/>
      <c r="AM412" s="395"/>
      <c r="AN412" s="395"/>
      <c r="AO412" s="395"/>
      <c r="AP412" s="395"/>
      <c r="AQ412" s="395"/>
      <c r="AR412" s="395"/>
      <c r="AS412" s="395"/>
      <c r="AT412" s="395"/>
      <c r="AU412" s="395"/>
      <c r="AV412" s="395"/>
      <c r="AW412" s="395"/>
      <c r="AX412" s="395"/>
    </row>
    <row r="413" spans="7:50" ht="12.75">
      <c r="G413" s="395"/>
      <c r="H413" s="395"/>
      <c r="I413" s="395"/>
      <c r="J413" s="395"/>
      <c r="K413" s="395"/>
      <c r="L413" s="395"/>
      <c r="M413" s="395"/>
      <c r="N413" s="395"/>
      <c r="O413" s="395"/>
      <c r="P413" s="395"/>
      <c r="Q413" s="395"/>
      <c r="R413" s="395"/>
      <c r="S413" s="395"/>
      <c r="T413" s="395"/>
      <c r="U413" s="395"/>
      <c r="V413" s="395"/>
      <c r="W413" s="395"/>
      <c r="X413" s="395"/>
      <c r="Y413" s="395"/>
      <c r="Z413" s="395"/>
      <c r="AA413" s="395"/>
      <c r="AB413" s="395"/>
      <c r="AC413" s="395"/>
      <c r="AD413" s="395"/>
      <c r="AE413" s="395"/>
      <c r="AF413" s="395"/>
      <c r="AG413" s="395"/>
      <c r="AH413" s="395"/>
      <c r="AI413" s="395"/>
      <c r="AJ413" s="395"/>
      <c r="AK413" s="395"/>
      <c r="AL413" s="395"/>
      <c r="AM413" s="395"/>
      <c r="AN413" s="395"/>
      <c r="AO413" s="395"/>
      <c r="AP413" s="395"/>
      <c r="AQ413" s="395"/>
      <c r="AR413" s="395"/>
      <c r="AS413" s="395"/>
      <c r="AT413" s="395"/>
      <c r="AU413" s="395"/>
      <c r="AV413" s="395"/>
      <c r="AW413" s="395"/>
      <c r="AX413" s="395"/>
    </row>
    <row r="414" spans="7:50" ht="12.75">
      <c r="G414" s="395"/>
      <c r="H414" s="395"/>
      <c r="I414" s="395"/>
      <c r="J414" s="395"/>
      <c r="K414" s="395"/>
      <c r="L414" s="395"/>
      <c r="M414" s="395"/>
      <c r="N414" s="395"/>
      <c r="O414" s="395"/>
      <c r="P414" s="395"/>
      <c r="Q414" s="395"/>
      <c r="R414" s="395"/>
      <c r="S414" s="395"/>
      <c r="T414" s="395"/>
      <c r="U414" s="395"/>
      <c r="V414" s="395"/>
      <c r="W414" s="395"/>
      <c r="X414" s="395"/>
      <c r="Y414" s="395"/>
      <c r="Z414" s="395"/>
      <c r="AA414" s="395"/>
      <c r="AB414" s="395"/>
      <c r="AC414" s="395"/>
      <c r="AD414" s="395"/>
      <c r="AE414" s="395"/>
      <c r="AF414" s="395"/>
      <c r="AG414" s="395"/>
      <c r="AH414" s="395"/>
      <c r="AI414" s="395"/>
      <c r="AJ414" s="395"/>
      <c r="AK414" s="395"/>
      <c r="AL414" s="395"/>
      <c r="AM414" s="395"/>
      <c r="AN414" s="395"/>
      <c r="AO414" s="395"/>
      <c r="AP414" s="395"/>
      <c r="AQ414" s="395"/>
      <c r="AR414" s="395"/>
      <c r="AS414" s="395"/>
      <c r="AT414" s="395"/>
      <c r="AU414" s="395"/>
      <c r="AV414" s="395"/>
      <c r="AW414" s="395"/>
      <c r="AX414" s="395"/>
    </row>
    <row r="415" spans="7:50" ht="12.75">
      <c r="G415" s="395"/>
      <c r="H415" s="395"/>
      <c r="I415" s="395"/>
      <c r="J415" s="395"/>
      <c r="K415" s="395"/>
      <c r="L415" s="395"/>
      <c r="M415" s="395"/>
      <c r="N415" s="395"/>
      <c r="O415" s="395"/>
      <c r="P415" s="395"/>
      <c r="Q415" s="395"/>
      <c r="R415" s="395"/>
      <c r="S415" s="395"/>
      <c r="T415" s="395"/>
      <c r="U415" s="395"/>
      <c r="V415" s="395"/>
      <c r="W415" s="395"/>
      <c r="X415" s="395"/>
      <c r="Y415" s="395"/>
      <c r="Z415" s="395"/>
      <c r="AA415" s="395"/>
      <c r="AB415" s="395"/>
      <c r="AC415" s="395"/>
      <c r="AD415" s="395"/>
      <c r="AE415" s="395"/>
      <c r="AF415" s="395"/>
      <c r="AG415" s="395"/>
      <c r="AH415" s="395"/>
      <c r="AI415" s="395"/>
      <c r="AJ415" s="395"/>
      <c r="AK415" s="395"/>
      <c r="AL415" s="395"/>
      <c r="AM415" s="395"/>
      <c r="AN415" s="395"/>
      <c r="AO415" s="395"/>
      <c r="AP415" s="395"/>
      <c r="AQ415" s="395"/>
      <c r="AR415" s="395"/>
      <c r="AS415" s="395"/>
      <c r="AT415" s="395"/>
      <c r="AU415" s="395"/>
      <c r="AV415" s="395"/>
      <c r="AW415" s="395"/>
      <c r="AX415" s="395"/>
    </row>
    <row r="416" spans="7:50" ht="12.75">
      <c r="G416" s="395"/>
      <c r="H416" s="395"/>
      <c r="I416" s="395"/>
      <c r="J416" s="395"/>
      <c r="K416" s="395"/>
      <c r="L416" s="395"/>
      <c r="M416" s="395"/>
      <c r="N416" s="395"/>
      <c r="O416" s="395"/>
      <c r="P416" s="395"/>
      <c r="Q416" s="395"/>
      <c r="R416" s="395"/>
      <c r="S416" s="395"/>
      <c r="T416" s="395"/>
      <c r="U416" s="395"/>
      <c r="V416" s="395"/>
      <c r="W416" s="395"/>
      <c r="X416" s="395"/>
      <c r="Y416" s="395"/>
      <c r="Z416" s="395"/>
      <c r="AA416" s="395"/>
      <c r="AB416" s="395"/>
      <c r="AC416" s="395"/>
      <c r="AD416" s="395"/>
      <c r="AE416" s="395"/>
      <c r="AF416" s="395"/>
      <c r="AG416" s="395"/>
      <c r="AH416" s="395"/>
      <c r="AI416" s="395"/>
      <c r="AJ416" s="395"/>
      <c r="AK416" s="395"/>
      <c r="AL416" s="395"/>
      <c r="AM416" s="395"/>
      <c r="AN416" s="395"/>
      <c r="AO416" s="395"/>
      <c r="AP416" s="395"/>
      <c r="AQ416" s="395"/>
      <c r="AR416" s="395"/>
      <c r="AS416" s="395"/>
      <c r="AT416" s="395"/>
      <c r="AU416" s="395"/>
      <c r="AV416" s="395"/>
      <c r="AW416" s="395"/>
      <c r="AX416" s="395"/>
    </row>
    <row r="417" spans="7:50" ht="12.75">
      <c r="G417" s="395"/>
      <c r="H417" s="395"/>
      <c r="I417" s="395"/>
      <c r="J417" s="395"/>
      <c r="K417" s="395"/>
      <c r="L417" s="395"/>
      <c r="M417" s="395"/>
      <c r="N417" s="395"/>
      <c r="O417" s="395"/>
      <c r="P417" s="395"/>
      <c r="Q417" s="395"/>
      <c r="R417" s="395"/>
      <c r="S417" s="395"/>
      <c r="T417" s="395"/>
      <c r="U417" s="395"/>
      <c r="V417" s="395"/>
      <c r="W417" s="395"/>
      <c r="X417" s="395"/>
      <c r="Y417" s="395"/>
      <c r="Z417" s="395"/>
      <c r="AA417" s="395"/>
      <c r="AB417" s="395"/>
      <c r="AC417" s="395"/>
      <c r="AD417" s="395"/>
      <c r="AE417" s="395"/>
      <c r="AF417" s="395"/>
      <c r="AG417" s="395"/>
      <c r="AH417" s="395"/>
      <c r="AI417" s="395"/>
      <c r="AJ417" s="395"/>
      <c r="AK417" s="395"/>
      <c r="AL417" s="395"/>
      <c r="AM417" s="395"/>
      <c r="AN417" s="395"/>
      <c r="AO417" s="395"/>
      <c r="AP417" s="395"/>
      <c r="AQ417" s="395"/>
      <c r="AR417" s="395"/>
      <c r="AS417" s="395"/>
      <c r="AT417" s="395"/>
      <c r="AU417" s="395"/>
      <c r="AV417" s="395"/>
      <c r="AW417" s="395"/>
      <c r="AX417" s="395"/>
    </row>
    <row r="418" spans="7:50" ht="12.75">
      <c r="G418" s="395"/>
      <c r="H418" s="395"/>
      <c r="I418" s="395"/>
      <c r="J418" s="395"/>
      <c r="K418" s="395"/>
      <c r="L418" s="395"/>
      <c r="M418" s="395"/>
      <c r="N418" s="395"/>
      <c r="O418" s="395"/>
      <c r="P418" s="395"/>
      <c r="Q418" s="395"/>
      <c r="R418" s="395"/>
      <c r="S418" s="395"/>
      <c r="T418" s="395"/>
      <c r="U418" s="395"/>
      <c r="V418" s="395"/>
      <c r="W418" s="395"/>
      <c r="X418" s="395"/>
      <c r="Y418" s="395"/>
      <c r="Z418" s="395"/>
      <c r="AA418" s="395"/>
      <c r="AB418" s="395"/>
      <c r="AC418" s="395"/>
      <c r="AD418" s="395"/>
      <c r="AE418" s="395"/>
      <c r="AF418" s="395"/>
      <c r="AG418" s="395"/>
      <c r="AH418" s="395"/>
      <c r="AI418" s="395"/>
      <c r="AJ418" s="395"/>
      <c r="AK418" s="395"/>
      <c r="AL418" s="395"/>
      <c r="AM418" s="395"/>
      <c r="AN418" s="395"/>
      <c r="AO418" s="395"/>
      <c r="AP418" s="395"/>
      <c r="AQ418" s="395"/>
      <c r="AR418" s="395"/>
      <c r="AS418" s="395"/>
      <c r="AT418" s="395"/>
      <c r="AU418" s="395"/>
      <c r="AV418" s="395"/>
      <c r="AW418" s="395"/>
      <c r="AX418" s="395"/>
    </row>
    <row r="419" spans="7:50" ht="12.75">
      <c r="G419" s="395"/>
      <c r="H419" s="395"/>
      <c r="I419" s="395"/>
      <c r="J419" s="395"/>
      <c r="K419" s="395"/>
      <c r="L419" s="395"/>
      <c r="M419" s="395"/>
      <c r="N419" s="395"/>
      <c r="O419" s="395"/>
      <c r="P419" s="395"/>
      <c r="Q419" s="395"/>
      <c r="R419" s="395"/>
      <c r="S419" s="395"/>
      <c r="T419" s="395"/>
      <c r="U419" s="395"/>
      <c r="V419" s="395"/>
      <c r="W419" s="395"/>
      <c r="X419" s="395"/>
      <c r="Y419" s="395"/>
      <c r="Z419" s="395"/>
      <c r="AA419" s="395"/>
      <c r="AB419" s="395"/>
      <c r="AC419" s="395"/>
      <c r="AD419" s="395"/>
      <c r="AE419" s="395"/>
      <c r="AF419" s="395"/>
      <c r="AG419" s="395"/>
      <c r="AH419" s="395"/>
      <c r="AI419" s="395"/>
      <c r="AJ419" s="395"/>
      <c r="AK419" s="395"/>
      <c r="AL419" s="395"/>
      <c r="AM419" s="395"/>
      <c r="AN419" s="395"/>
      <c r="AO419" s="395"/>
      <c r="AP419" s="395"/>
      <c r="AQ419" s="395"/>
      <c r="AR419" s="395"/>
      <c r="AS419" s="395"/>
      <c r="AT419" s="395"/>
      <c r="AU419" s="395"/>
      <c r="AV419" s="395"/>
      <c r="AW419" s="395"/>
      <c r="AX419" s="395"/>
    </row>
    <row r="420" spans="7:50" ht="12.75">
      <c r="G420" s="395"/>
      <c r="H420" s="395"/>
      <c r="I420" s="395"/>
      <c r="J420" s="395"/>
      <c r="K420" s="395"/>
      <c r="L420" s="395"/>
      <c r="M420" s="395"/>
      <c r="N420" s="395"/>
      <c r="O420" s="395"/>
      <c r="P420" s="395"/>
      <c r="Q420" s="395"/>
      <c r="R420" s="395"/>
      <c r="S420" s="395"/>
      <c r="T420" s="395"/>
      <c r="U420" s="395"/>
      <c r="V420" s="395"/>
      <c r="W420" s="395"/>
      <c r="X420" s="395"/>
      <c r="Y420" s="395"/>
      <c r="Z420" s="395"/>
      <c r="AA420" s="395"/>
      <c r="AB420" s="395"/>
      <c r="AC420" s="395"/>
      <c r="AD420" s="395"/>
      <c r="AE420" s="395"/>
      <c r="AF420" s="395"/>
      <c r="AG420" s="395"/>
      <c r="AH420" s="395"/>
      <c r="AI420" s="395"/>
      <c r="AJ420" s="395"/>
      <c r="AK420" s="395"/>
      <c r="AL420" s="395"/>
      <c r="AM420" s="395"/>
      <c r="AN420" s="395"/>
      <c r="AO420" s="395"/>
      <c r="AP420" s="395"/>
      <c r="AQ420" s="395"/>
      <c r="AR420" s="395"/>
      <c r="AS420" s="395"/>
      <c r="AT420" s="395"/>
      <c r="AU420" s="395"/>
      <c r="AV420" s="395"/>
      <c r="AW420" s="395"/>
      <c r="AX420" s="395"/>
    </row>
    <row r="421" spans="7:50" ht="12.75">
      <c r="G421" s="395"/>
      <c r="H421" s="395"/>
      <c r="I421" s="395"/>
      <c r="J421" s="395"/>
      <c r="K421" s="395"/>
      <c r="L421" s="395"/>
      <c r="M421" s="395"/>
      <c r="N421" s="395"/>
      <c r="O421" s="395"/>
      <c r="P421" s="395"/>
      <c r="Q421" s="395"/>
      <c r="R421" s="395"/>
      <c r="S421" s="395"/>
      <c r="T421" s="395"/>
      <c r="U421" s="395"/>
      <c r="V421" s="395"/>
      <c r="W421" s="395"/>
      <c r="X421" s="395"/>
      <c r="Y421" s="395"/>
      <c r="Z421" s="395"/>
      <c r="AA421" s="395"/>
      <c r="AB421" s="395"/>
      <c r="AC421" s="395"/>
      <c r="AD421" s="395"/>
      <c r="AE421" s="395"/>
      <c r="AF421" s="395"/>
      <c r="AG421" s="395"/>
      <c r="AH421" s="395"/>
      <c r="AI421" s="395"/>
      <c r="AJ421" s="395"/>
      <c r="AK421" s="395"/>
      <c r="AL421" s="395"/>
      <c r="AM421" s="395"/>
      <c r="AN421" s="395"/>
      <c r="AO421" s="395"/>
      <c r="AP421" s="395"/>
      <c r="AQ421" s="395"/>
      <c r="AR421" s="395"/>
      <c r="AS421" s="395"/>
      <c r="AT421" s="395"/>
      <c r="AU421" s="395"/>
      <c r="AV421" s="395"/>
      <c r="AW421" s="395"/>
      <c r="AX421" s="395"/>
    </row>
    <row r="422" spans="7:50" ht="12.75">
      <c r="G422" s="395"/>
      <c r="H422" s="395"/>
      <c r="I422" s="395"/>
      <c r="J422" s="395"/>
      <c r="K422" s="395"/>
      <c r="L422" s="395"/>
      <c r="M422" s="395"/>
      <c r="N422" s="395"/>
      <c r="O422" s="395"/>
      <c r="P422" s="395"/>
      <c r="Q422" s="395"/>
      <c r="R422" s="395"/>
      <c r="S422" s="395"/>
      <c r="T422" s="395"/>
      <c r="U422" s="395"/>
      <c r="V422" s="395"/>
      <c r="W422" s="395"/>
      <c r="X422" s="395"/>
      <c r="Y422" s="395"/>
      <c r="Z422" s="395"/>
      <c r="AA422" s="395"/>
      <c r="AB422" s="395"/>
      <c r="AC422" s="395"/>
      <c r="AD422" s="395"/>
      <c r="AE422" s="395"/>
      <c r="AF422" s="395"/>
      <c r="AG422" s="395"/>
      <c r="AH422" s="395"/>
      <c r="AI422" s="395"/>
      <c r="AJ422" s="395"/>
      <c r="AK422" s="395"/>
      <c r="AL422" s="395"/>
      <c r="AM422" s="395"/>
      <c r="AN422" s="395"/>
      <c r="AO422" s="395"/>
      <c r="AP422" s="395"/>
      <c r="AQ422" s="395"/>
      <c r="AR422" s="395"/>
      <c r="AS422" s="395"/>
      <c r="AT422" s="395"/>
      <c r="AU422" s="395"/>
      <c r="AV422" s="395"/>
      <c r="AW422" s="395"/>
      <c r="AX422" s="395"/>
    </row>
    <row r="423" spans="7:50" ht="12.75">
      <c r="G423" s="395"/>
      <c r="H423" s="395"/>
      <c r="I423" s="395"/>
      <c r="J423" s="395"/>
      <c r="K423" s="395"/>
      <c r="L423" s="395"/>
      <c r="M423" s="395"/>
      <c r="N423" s="395"/>
      <c r="O423" s="395"/>
      <c r="P423" s="395"/>
      <c r="Q423" s="395"/>
      <c r="R423" s="395"/>
      <c r="S423" s="395"/>
      <c r="T423" s="395"/>
      <c r="U423" s="395"/>
      <c r="V423" s="395"/>
      <c r="W423" s="395"/>
      <c r="X423" s="395"/>
      <c r="Y423" s="395"/>
      <c r="Z423" s="395"/>
      <c r="AA423" s="395"/>
      <c r="AB423" s="395"/>
      <c r="AC423" s="395"/>
      <c r="AD423" s="395"/>
      <c r="AE423" s="395"/>
      <c r="AF423" s="395"/>
      <c r="AG423" s="395"/>
      <c r="AH423" s="395"/>
      <c r="AI423" s="395"/>
      <c r="AJ423" s="395"/>
      <c r="AK423" s="395"/>
      <c r="AL423" s="395"/>
      <c r="AM423" s="395"/>
      <c r="AN423" s="395"/>
      <c r="AO423" s="395"/>
      <c r="AP423" s="395"/>
      <c r="AQ423" s="395"/>
      <c r="AR423" s="395"/>
      <c r="AS423" s="395"/>
      <c r="AT423" s="395"/>
      <c r="AU423" s="395"/>
      <c r="AV423" s="395"/>
      <c r="AW423" s="395"/>
      <c r="AX423" s="395"/>
    </row>
    <row r="424" spans="7:50" ht="12.75">
      <c r="G424" s="395"/>
      <c r="H424" s="395"/>
      <c r="I424" s="395"/>
      <c r="J424" s="395"/>
      <c r="K424" s="395"/>
      <c r="L424" s="395"/>
      <c r="M424" s="395"/>
      <c r="N424" s="395"/>
      <c r="O424" s="395"/>
      <c r="P424" s="395"/>
      <c r="Q424" s="395"/>
      <c r="R424" s="395"/>
      <c r="S424" s="395"/>
      <c r="T424" s="395"/>
      <c r="U424" s="395"/>
      <c r="V424" s="395"/>
      <c r="W424" s="395"/>
      <c r="X424" s="395"/>
      <c r="Y424" s="395"/>
      <c r="Z424" s="395"/>
      <c r="AA424" s="395"/>
      <c r="AB424" s="395"/>
      <c r="AC424" s="395"/>
      <c r="AD424" s="395"/>
      <c r="AE424" s="395"/>
      <c r="AF424" s="395"/>
      <c r="AG424" s="395"/>
      <c r="AH424" s="395"/>
      <c r="AI424" s="395"/>
      <c r="AJ424" s="395"/>
      <c r="AK424" s="395"/>
      <c r="AL424" s="395"/>
      <c r="AM424" s="395"/>
      <c r="AN424" s="395"/>
      <c r="AO424" s="395"/>
      <c r="AP424" s="395"/>
      <c r="AQ424" s="395"/>
      <c r="AR424" s="395"/>
      <c r="AS424" s="395"/>
      <c r="AT424" s="395"/>
      <c r="AU424" s="395"/>
      <c r="AV424" s="395"/>
      <c r="AW424" s="395"/>
      <c r="AX424" s="395"/>
    </row>
    <row r="425" spans="7:50" ht="12.75">
      <c r="G425" s="395"/>
      <c r="H425" s="395"/>
      <c r="I425" s="395"/>
      <c r="J425" s="395"/>
      <c r="K425" s="395"/>
      <c r="L425" s="395"/>
      <c r="M425" s="395"/>
      <c r="N425" s="395"/>
      <c r="O425" s="395"/>
      <c r="P425" s="395"/>
      <c r="Q425" s="395"/>
      <c r="R425" s="395"/>
      <c r="S425" s="395"/>
      <c r="T425" s="395"/>
      <c r="U425" s="395"/>
      <c r="V425" s="395"/>
      <c r="W425" s="395"/>
      <c r="X425" s="395"/>
      <c r="Y425" s="395"/>
      <c r="Z425" s="395"/>
      <c r="AA425" s="395"/>
      <c r="AB425" s="395"/>
      <c r="AC425" s="395"/>
      <c r="AD425" s="395"/>
      <c r="AE425" s="395"/>
      <c r="AF425" s="395"/>
      <c r="AG425" s="395"/>
      <c r="AH425" s="395"/>
      <c r="AI425" s="395"/>
      <c r="AJ425" s="395"/>
      <c r="AK425" s="395"/>
      <c r="AL425" s="395"/>
      <c r="AM425" s="395"/>
      <c r="AN425" s="395"/>
      <c r="AO425" s="395"/>
      <c r="AP425" s="395"/>
      <c r="AQ425" s="395"/>
      <c r="AR425" s="395"/>
      <c r="AS425" s="395"/>
      <c r="AT425" s="395"/>
      <c r="AU425" s="395"/>
      <c r="AV425" s="395"/>
      <c r="AW425" s="395"/>
      <c r="AX425" s="395"/>
    </row>
    <row r="426" spans="7:50" ht="12.75">
      <c r="G426" s="395"/>
      <c r="H426" s="395"/>
      <c r="I426" s="395"/>
      <c r="J426" s="395"/>
      <c r="K426" s="395"/>
      <c r="L426" s="395"/>
      <c r="M426" s="395"/>
      <c r="N426" s="395"/>
      <c r="O426" s="395"/>
      <c r="P426" s="395"/>
      <c r="Q426" s="395"/>
      <c r="R426" s="395"/>
      <c r="S426" s="395"/>
      <c r="T426" s="395"/>
      <c r="U426" s="395"/>
      <c r="V426" s="395"/>
      <c r="W426" s="395"/>
      <c r="X426" s="395"/>
      <c r="Y426" s="395"/>
      <c r="Z426" s="395"/>
      <c r="AA426" s="395"/>
      <c r="AB426" s="395"/>
      <c r="AC426" s="395"/>
      <c r="AD426" s="395"/>
      <c r="AE426" s="395"/>
      <c r="AF426" s="395"/>
      <c r="AG426" s="395"/>
      <c r="AH426" s="395"/>
      <c r="AI426" s="395"/>
      <c r="AJ426" s="395"/>
      <c r="AK426" s="395"/>
      <c r="AL426" s="395"/>
      <c r="AM426" s="395"/>
      <c r="AN426" s="395"/>
      <c r="AO426" s="395"/>
      <c r="AP426" s="395"/>
      <c r="AQ426" s="395"/>
      <c r="AR426" s="395"/>
      <c r="AS426" s="395"/>
      <c r="AT426" s="395"/>
      <c r="AU426" s="395"/>
      <c r="AV426" s="395"/>
      <c r="AW426" s="395"/>
      <c r="AX426" s="395"/>
    </row>
    <row r="427" spans="7:50" ht="12.75">
      <c r="G427" s="395"/>
      <c r="H427" s="395"/>
      <c r="I427" s="395"/>
      <c r="J427" s="395"/>
      <c r="K427" s="395"/>
      <c r="L427" s="395"/>
      <c r="M427" s="395"/>
      <c r="N427" s="395"/>
      <c r="O427" s="395"/>
      <c r="P427" s="395"/>
      <c r="Q427" s="395"/>
      <c r="R427" s="395"/>
      <c r="S427" s="395"/>
      <c r="T427" s="395"/>
      <c r="U427" s="395"/>
      <c r="V427" s="395"/>
      <c r="W427" s="395"/>
      <c r="X427" s="395"/>
      <c r="Y427" s="395"/>
      <c r="Z427" s="395"/>
      <c r="AA427" s="395"/>
      <c r="AB427" s="395"/>
      <c r="AC427" s="395"/>
      <c r="AD427" s="395"/>
      <c r="AE427" s="395"/>
      <c r="AF427" s="395"/>
      <c r="AG427" s="395"/>
      <c r="AH427" s="395"/>
      <c r="AI427" s="395"/>
      <c r="AJ427" s="395"/>
      <c r="AK427" s="395"/>
      <c r="AL427" s="395"/>
      <c r="AM427" s="395"/>
      <c r="AN427" s="395"/>
      <c r="AO427" s="395"/>
      <c r="AP427" s="395"/>
      <c r="AQ427" s="395"/>
      <c r="AR427" s="395"/>
      <c r="AS427" s="395"/>
      <c r="AT427" s="395"/>
      <c r="AU427" s="395"/>
      <c r="AV427" s="395"/>
      <c r="AW427" s="395"/>
      <c r="AX427" s="395"/>
    </row>
    <row r="428" spans="7:50" ht="12.75">
      <c r="G428" s="395"/>
      <c r="H428" s="395"/>
      <c r="I428" s="395"/>
      <c r="J428" s="395"/>
      <c r="K428" s="395"/>
      <c r="L428" s="395"/>
      <c r="M428" s="395"/>
      <c r="N428" s="395"/>
      <c r="O428" s="395"/>
      <c r="P428" s="395"/>
      <c r="Q428" s="395"/>
      <c r="R428" s="395"/>
      <c r="S428" s="395"/>
      <c r="T428" s="395"/>
      <c r="U428" s="395"/>
      <c r="V428" s="395"/>
      <c r="W428" s="395"/>
      <c r="X428" s="395"/>
      <c r="Y428" s="395"/>
      <c r="Z428" s="395"/>
      <c r="AA428" s="395"/>
      <c r="AB428" s="395"/>
      <c r="AC428" s="395"/>
      <c r="AD428" s="395"/>
      <c r="AE428" s="395"/>
      <c r="AF428" s="395"/>
      <c r="AG428" s="395"/>
      <c r="AH428" s="395"/>
      <c r="AI428" s="395"/>
      <c r="AJ428" s="395"/>
      <c r="AK428" s="395"/>
      <c r="AL428" s="395"/>
      <c r="AM428" s="395"/>
      <c r="AN428" s="395"/>
      <c r="AO428" s="395"/>
      <c r="AP428" s="395"/>
      <c r="AQ428" s="395"/>
      <c r="AR428" s="395"/>
      <c r="AS428" s="395"/>
      <c r="AT428" s="395"/>
      <c r="AU428" s="395"/>
      <c r="AV428" s="395"/>
      <c r="AW428" s="395"/>
      <c r="AX428" s="395"/>
    </row>
    <row r="429" spans="7:50" ht="12.75">
      <c r="G429" s="395"/>
      <c r="H429" s="395"/>
      <c r="I429" s="395"/>
      <c r="J429" s="395"/>
      <c r="K429" s="395"/>
      <c r="L429" s="395"/>
      <c r="M429" s="395"/>
      <c r="N429" s="395"/>
      <c r="O429" s="395"/>
      <c r="P429" s="395"/>
      <c r="Q429" s="395"/>
      <c r="R429" s="395"/>
      <c r="S429" s="395"/>
      <c r="T429" s="395"/>
      <c r="U429" s="395"/>
      <c r="V429" s="395"/>
      <c r="W429" s="395"/>
      <c r="X429" s="395"/>
      <c r="Y429" s="395"/>
      <c r="Z429" s="395"/>
      <c r="AA429" s="395"/>
      <c r="AB429" s="395"/>
      <c r="AC429" s="395"/>
      <c r="AD429" s="395"/>
      <c r="AE429" s="395"/>
      <c r="AF429" s="395"/>
      <c r="AG429" s="395"/>
      <c r="AH429" s="395"/>
      <c r="AI429" s="395"/>
      <c r="AJ429" s="395"/>
      <c r="AK429" s="395"/>
      <c r="AL429" s="395"/>
      <c r="AM429" s="395"/>
      <c r="AN429" s="395"/>
      <c r="AO429" s="395"/>
      <c r="AP429" s="395"/>
      <c r="AQ429" s="395"/>
      <c r="AR429" s="395"/>
      <c r="AS429" s="395"/>
      <c r="AT429" s="395"/>
      <c r="AU429" s="395"/>
      <c r="AV429" s="395"/>
      <c r="AW429" s="395"/>
      <c r="AX429" s="395"/>
    </row>
    <row r="430" spans="7:50" ht="12.75">
      <c r="G430" s="395"/>
      <c r="H430" s="395"/>
      <c r="I430" s="395"/>
      <c r="J430" s="395"/>
      <c r="K430" s="395"/>
      <c r="L430" s="395"/>
      <c r="M430" s="395"/>
      <c r="N430" s="395"/>
      <c r="O430" s="395"/>
      <c r="P430" s="395"/>
      <c r="Q430" s="395"/>
      <c r="R430" s="395"/>
      <c r="S430" s="395"/>
      <c r="T430" s="395"/>
      <c r="U430" s="395"/>
      <c r="V430" s="395"/>
      <c r="W430" s="395"/>
      <c r="X430" s="395"/>
      <c r="Y430" s="395"/>
      <c r="Z430" s="395"/>
      <c r="AA430" s="395"/>
      <c r="AB430" s="395"/>
      <c r="AC430" s="395"/>
      <c r="AD430" s="395"/>
      <c r="AE430" s="395"/>
      <c r="AF430" s="395"/>
      <c r="AG430" s="395"/>
      <c r="AH430" s="395"/>
      <c r="AI430" s="395"/>
      <c r="AJ430" s="395"/>
      <c r="AK430" s="395"/>
      <c r="AL430" s="395"/>
      <c r="AM430" s="395"/>
      <c r="AN430" s="395"/>
      <c r="AO430" s="395"/>
      <c r="AP430" s="395"/>
      <c r="AQ430" s="395"/>
      <c r="AR430" s="395"/>
      <c r="AS430" s="395"/>
      <c r="AT430" s="395"/>
      <c r="AU430" s="395"/>
      <c r="AV430" s="395"/>
      <c r="AW430" s="395"/>
      <c r="AX430" s="395"/>
    </row>
    <row r="431" spans="7:50" ht="12.75">
      <c r="G431" s="395"/>
      <c r="H431" s="395"/>
      <c r="I431" s="395"/>
      <c r="J431" s="395"/>
      <c r="K431" s="395"/>
      <c r="L431" s="395"/>
      <c r="M431" s="395"/>
      <c r="N431" s="395"/>
      <c r="O431" s="395"/>
      <c r="P431" s="395"/>
      <c r="Q431" s="395"/>
      <c r="R431" s="395"/>
      <c r="S431" s="395"/>
      <c r="T431" s="395"/>
      <c r="U431" s="395"/>
      <c r="V431" s="395"/>
      <c r="W431" s="395"/>
      <c r="X431" s="395"/>
      <c r="Y431" s="395"/>
      <c r="Z431" s="395"/>
      <c r="AA431" s="395"/>
      <c r="AB431" s="395"/>
      <c r="AC431" s="395"/>
      <c r="AD431" s="395"/>
      <c r="AE431" s="395"/>
      <c r="AF431" s="395"/>
      <c r="AG431" s="395"/>
      <c r="AH431" s="395"/>
      <c r="AI431" s="395"/>
      <c r="AJ431" s="395"/>
      <c r="AK431" s="395"/>
      <c r="AL431" s="395"/>
      <c r="AM431" s="395"/>
      <c r="AN431" s="395"/>
      <c r="AO431" s="395"/>
      <c r="AP431" s="395"/>
      <c r="AQ431" s="395"/>
      <c r="AR431" s="395"/>
      <c r="AS431" s="395"/>
      <c r="AT431" s="395"/>
      <c r="AU431" s="395"/>
      <c r="AV431" s="395"/>
      <c r="AW431" s="395"/>
      <c r="AX431" s="395"/>
    </row>
    <row r="432" spans="7:50" ht="12.75">
      <c r="G432" s="395"/>
      <c r="H432" s="395"/>
      <c r="I432" s="395"/>
      <c r="J432" s="395"/>
      <c r="K432" s="395"/>
      <c r="L432" s="395"/>
      <c r="M432" s="395"/>
      <c r="N432" s="395"/>
      <c r="O432" s="395"/>
      <c r="P432" s="395"/>
      <c r="Q432" s="395"/>
      <c r="R432" s="395"/>
      <c r="S432" s="395"/>
      <c r="T432" s="395"/>
      <c r="U432" s="395"/>
      <c r="V432" s="395"/>
      <c r="W432" s="395"/>
      <c r="X432" s="395"/>
      <c r="Y432" s="395"/>
      <c r="Z432" s="395"/>
      <c r="AA432" s="395"/>
      <c r="AB432" s="395"/>
      <c r="AC432" s="395"/>
      <c r="AD432" s="395"/>
      <c r="AE432" s="395"/>
      <c r="AF432" s="395"/>
      <c r="AG432" s="395"/>
      <c r="AH432" s="395"/>
      <c r="AI432" s="395"/>
      <c r="AJ432" s="395"/>
      <c r="AK432" s="395"/>
      <c r="AL432" s="395"/>
      <c r="AM432" s="395"/>
      <c r="AN432" s="395"/>
      <c r="AO432" s="395"/>
      <c r="AP432" s="395"/>
      <c r="AQ432" s="395"/>
      <c r="AR432" s="395"/>
      <c r="AS432" s="395"/>
      <c r="AT432" s="395"/>
      <c r="AU432" s="395"/>
      <c r="AV432" s="395"/>
      <c r="AW432" s="395"/>
      <c r="AX432" s="395"/>
    </row>
    <row r="433" spans="7:50" ht="12.75">
      <c r="G433" s="395"/>
      <c r="H433" s="395"/>
      <c r="I433" s="395"/>
      <c r="J433" s="395"/>
      <c r="K433" s="395"/>
      <c r="L433" s="395"/>
      <c r="M433" s="395"/>
      <c r="N433" s="395"/>
      <c r="O433" s="395"/>
      <c r="P433" s="395"/>
      <c r="Q433" s="395"/>
      <c r="R433" s="395"/>
      <c r="S433" s="395"/>
      <c r="T433" s="395"/>
      <c r="U433" s="395"/>
      <c r="V433" s="395"/>
      <c r="W433" s="395"/>
      <c r="X433" s="395"/>
      <c r="Y433" s="395"/>
      <c r="Z433" s="395"/>
      <c r="AA433" s="395"/>
      <c r="AB433" s="395"/>
      <c r="AC433" s="395"/>
      <c r="AD433" s="395"/>
      <c r="AE433" s="395"/>
      <c r="AF433" s="395"/>
      <c r="AG433" s="395"/>
      <c r="AH433" s="395"/>
      <c r="AI433" s="395"/>
      <c r="AJ433" s="395"/>
      <c r="AK433" s="395"/>
      <c r="AL433" s="395"/>
      <c r="AM433" s="395"/>
      <c r="AN433" s="395"/>
      <c r="AO433" s="395"/>
      <c r="AP433" s="395"/>
      <c r="AQ433" s="395"/>
      <c r="AR433" s="395"/>
      <c r="AS433" s="395"/>
      <c r="AT433" s="395"/>
      <c r="AU433" s="395"/>
      <c r="AV433" s="395"/>
      <c r="AW433" s="395"/>
      <c r="AX433" s="395"/>
    </row>
    <row r="434" spans="7:50" ht="12.75">
      <c r="G434" s="395"/>
      <c r="H434" s="395"/>
      <c r="I434" s="395"/>
      <c r="J434" s="395"/>
      <c r="K434" s="395"/>
      <c r="L434" s="395"/>
      <c r="M434" s="395"/>
      <c r="N434" s="395"/>
      <c r="O434" s="395"/>
      <c r="P434" s="395"/>
      <c r="Q434" s="395"/>
      <c r="R434" s="395"/>
      <c r="S434" s="395"/>
      <c r="T434" s="395"/>
      <c r="U434" s="395"/>
      <c r="V434" s="395"/>
      <c r="W434" s="395"/>
      <c r="X434" s="395"/>
      <c r="Y434" s="395"/>
      <c r="Z434" s="395"/>
      <c r="AA434" s="395"/>
      <c r="AB434" s="395"/>
      <c r="AC434" s="395"/>
      <c r="AD434" s="395"/>
      <c r="AE434" s="395"/>
      <c r="AF434" s="395"/>
      <c r="AG434" s="395"/>
      <c r="AH434" s="395"/>
      <c r="AI434" s="395"/>
      <c r="AJ434" s="395"/>
      <c r="AK434" s="395"/>
      <c r="AL434" s="395"/>
      <c r="AM434" s="395"/>
      <c r="AN434" s="395"/>
      <c r="AO434" s="395"/>
      <c r="AP434" s="395"/>
      <c r="AQ434" s="395"/>
      <c r="AR434" s="395"/>
      <c r="AS434" s="395"/>
      <c r="AT434" s="395"/>
      <c r="AU434" s="395"/>
      <c r="AV434" s="395"/>
      <c r="AW434" s="395"/>
      <c r="AX434" s="395"/>
    </row>
    <row r="435" spans="7:50" ht="12.75">
      <c r="G435" s="395"/>
      <c r="H435" s="395"/>
      <c r="I435" s="395"/>
      <c r="J435" s="395"/>
      <c r="K435" s="395"/>
      <c r="L435" s="395"/>
      <c r="M435" s="395"/>
      <c r="N435" s="395"/>
      <c r="O435" s="395"/>
      <c r="P435" s="395"/>
      <c r="Q435" s="395"/>
      <c r="R435" s="395"/>
      <c r="S435" s="395"/>
      <c r="T435" s="395"/>
      <c r="U435" s="395"/>
      <c r="V435" s="395"/>
      <c r="W435" s="395"/>
      <c r="X435" s="395"/>
      <c r="Y435" s="395"/>
      <c r="Z435" s="395"/>
      <c r="AA435" s="395"/>
      <c r="AB435" s="395"/>
      <c r="AC435" s="395"/>
      <c r="AD435" s="395"/>
      <c r="AE435" s="395"/>
      <c r="AF435" s="395"/>
      <c r="AG435" s="395"/>
      <c r="AH435" s="395"/>
      <c r="AI435" s="395"/>
      <c r="AJ435" s="395"/>
      <c r="AK435" s="395"/>
      <c r="AL435" s="395"/>
      <c r="AM435" s="395"/>
      <c r="AN435" s="395"/>
      <c r="AO435" s="395"/>
      <c r="AP435" s="395"/>
      <c r="AQ435" s="395"/>
      <c r="AR435" s="395"/>
      <c r="AS435" s="395"/>
      <c r="AT435" s="395"/>
      <c r="AU435" s="395"/>
      <c r="AV435" s="395"/>
      <c r="AW435" s="395"/>
      <c r="AX435" s="395"/>
    </row>
    <row r="436" spans="7:50" ht="12.75">
      <c r="G436" s="395"/>
      <c r="H436" s="395"/>
      <c r="I436" s="395"/>
      <c r="J436" s="395"/>
      <c r="K436" s="395"/>
      <c r="L436" s="395"/>
      <c r="M436" s="395"/>
      <c r="N436" s="395"/>
      <c r="O436" s="395"/>
      <c r="P436" s="395"/>
      <c r="Q436" s="395"/>
      <c r="R436" s="395"/>
      <c r="S436" s="395"/>
      <c r="T436" s="395"/>
      <c r="U436" s="395"/>
      <c r="V436" s="395"/>
      <c r="W436" s="395"/>
      <c r="X436" s="395"/>
      <c r="Y436" s="395"/>
      <c r="Z436" s="395"/>
      <c r="AA436" s="395"/>
      <c r="AB436" s="395"/>
      <c r="AC436" s="395"/>
      <c r="AD436" s="395"/>
      <c r="AE436" s="395"/>
      <c r="AF436" s="395"/>
      <c r="AG436" s="395"/>
      <c r="AH436" s="395"/>
      <c r="AI436" s="395"/>
      <c r="AJ436" s="395"/>
      <c r="AK436" s="395"/>
      <c r="AL436" s="395"/>
      <c r="AM436" s="395"/>
      <c r="AN436" s="395"/>
      <c r="AO436" s="395"/>
      <c r="AP436" s="395"/>
      <c r="AQ436" s="395"/>
      <c r="AR436" s="395"/>
      <c r="AS436" s="395"/>
      <c r="AT436" s="395"/>
      <c r="AU436" s="395"/>
      <c r="AV436" s="395"/>
      <c r="AW436" s="395"/>
      <c r="AX436" s="395"/>
    </row>
    <row r="437" spans="7:50" ht="12.75">
      <c r="G437" s="395"/>
      <c r="H437" s="395"/>
      <c r="I437" s="395"/>
      <c r="J437" s="395"/>
      <c r="K437" s="395"/>
      <c r="L437" s="395"/>
      <c r="M437" s="395"/>
      <c r="N437" s="395"/>
      <c r="O437" s="395"/>
      <c r="P437" s="395"/>
      <c r="Q437" s="395"/>
      <c r="R437" s="395"/>
      <c r="S437" s="395"/>
      <c r="T437" s="395"/>
      <c r="U437" s="395"/>
      <c r="V437" s="395"/>
      <c r="W437" s="395"/>
      <c r="X437" s="395"/>
      <c r="Y437" s="395"/>
      <c r="Z437" s="395"/>
      <c r="AA437" s="395"/>
      <c r="AB437" s="395"/>
      <c r="AC437" s="395"/>
      <c r="AD437" s="395"/>
      <c r="AE437" s="395"/>
      <c r="AF437" s="395"/>
      <c r="AG437" s="395"/>
      <c r="AH437" s="395"/>
      <c r="AI437" s="395"/>
      <c r="AJ437" s="395"/>
      <c r="AK437" s="395"/>
      <c r="AL437" s="395"/>
      <c r="AM437" s="395"/>
      <c r="AN437" s="395"/>
      <c r="AO437" s="395"/>
      <c r="AP437" s="395"/>
      <c r="AQ437" s="395"/>
      <c r="AR437" s="395"/>
      <c r="AS437" s="395"/>
      <c r="AT437" s="395"/>
      <c r="AU437" s="395"/>
      <c r="AV437" s="395"/>
      <c r="AW437" s="395"/>
      <c r="AX437" s="395"/>
    </row>
    <row r="438" spans="7:50" ht="12.75">
      <c r="G438" s="395"/>
      <c r="H438" s="395"/>
      <c r="I438" s="395"/>
      <c r="J438" s="395"/>
      <c r="K438" s="395"/>
      <c r="L438" s="395"/>
      <c r="M438" s="395"/>
      <c r="N438" s="395"/>
      <c r="O438" s="395"/>
      <c r="P438" s="395"/>
      <c r="Q438" s="395"/>
      <c r="R438" s="395"/>
      <c r="S438" s="395"/>
      <c r="T438" s="395"/>
      <c r="U438" s="395"/>
      <c r="V438" s="395"/>
      <c r="W438" s="395"/>
      <c r="X438" s="395"/>
      <c r="Y438" s="395"/>
      <c r="Z438" s="395"/>
      <c r="AA438" s="395"/>
      <c r="AB438" s="395"/>
      <c r="AC438" s="395"/>
      <c r="AD438" s="395"/>
      <c r="AE438" s="395"/>
      <c r="AF438" s="395"/>
      <c r="AG438" s="395"/>
      <c r="AH438" s="395"/>
      <c r="AI438" s="395"/>
      <c r="AJ438" s="395"/>
      <c r="AK438" s="395"/>
      <c r="AL438" s="395"/>
      <c r="AM438" s="395"/>
      <c r="AN438" s="395"/>
      <c r="AO438" s="395"/>
      <c r="AP438" s="395"/>
      <c r="AQ438" s="395"/>
      <c r="AR438" s="395"/>
      <c r="AS438" s="395"/>
      <c r="AT438" s="395"/>
      <c r="AU438" s="395"/>
      <c r="AV438" s="395"/>
      <c r="AW438" s="395"/>
      <c r="AX438" s="395"/>
    </row>
    <row r="439" spans="7:50" ht="12.75">
      <c r="G439" s="395"/>
      <c r="H439" s="395"/>
      <c r="I439" s="395"/>
      <c r="J439" s="395"/>
      <c r="K439" s="395"/>
      <c r="L439" s="395"/>
      <c r="M439" s="395"/>
      <c r="N439" s="395"/>
      <c r="O439" s="395"/>
      <c r="P439" s="395"/>
      <c r="Q439" s="395"/>
      <c r="R439" s="395"/>
      <c r="S439" s="395"/>
      <c r="T439" s="395"/>
      <c r="U439" s="395"/>
      <c r="V439" s="395"/>
      <c r="W439" s="395"/>
      <c r="X439" s="395"/>
      <c r="Y439" s="395"/>
      <c r="Z439" s="395"/>
      <c r="AA439" s="395"/>
      <c r="AB439" s="395"/>
      <c r="AC439" s="395"/>
      <c r="AD439" s="395"/>
      <c r="AE439" s="395"/>
      <c r="AF439" s="395"/>
      <c r="AG439" s="395"/>
      <c r="AH439" s="395"/>
      <c r="AI439" s="395"/>
      <c r="AJ439" s="395"/>
      <c r="AK439" s="395"/>
      <c r="AL439" s="395"/>
      <c r="AM439" s="395"/>
      <c r="AN439" s="395"/>
      <c r="AO439" s="395"/>
      <c r="AP439" s="395"/>
      <c r="AQ439" s="395"/>
      <c r="AR439" s="395"/>
      <c r="AS439" s="395"/>
      <c r="AT439" s="395"/>
      <c r="AU439" s="395"/>
      <c r="AV439" s="395"/>
      <c r="AW439" s="395"/>
      <c r="AX439" s="395"/>
    </row>
    <row r="440" spans="7:50" ht="12.75">
      <c r="G440" s="395"/>
      <c r="H440" s="395"/>
      <c r="I440" s="395"/>
      <c r="J440" s="395"/>
      <c r="K440" s="395"/>
      <c r="L440" s="395"/>
      <c r="M440" s="395"/>
      <c r="N440" s="395"/>
      <c r="O440" s="395"/>
      <c r="P440" s="395"/>
      <c r="Q440" s="395"/>
      <c r="R440" s="395"/>
      <c r="S440" s="395"/>
      <c r="T440" s="395"/>
      <c r="U440" s="395"/>
      <c r="V440" s="395"/>
      <c r="W440" s="395"/>
      <c r="X440" s="395"/>
      <c r="Y440" s="395"/>
      <c r="Z440" s="395"/>
      <c r="AA440" s="395"/>
      <c r="AB440" s="395"/>
      <c r="AC440" s="395"/>
      <c r="AD440" s="395"/>
      <c r="AE440" s="395"/>
      <c r="AF440" s="395"/>
      <c r="AG440" s="395"/>
      <c r="AH440" s="395"/>
      <c r="AI440" s="395"/>
      <c r="AJ440" s="395"/>
      <c r="AK440" s="395"/>
      <c r="AL440" s="395"/>
      <c r="AM440" s="395"/>
      <c r="AN440" s="395"/>
      <c r="AO440" s="395"/>
      <c r="AP440" s="395"/>
      <c r="AQ440" s="395"/>
      <c r="AR440" s="395"/>
      <c r="AS440" s="395"/>
      <c r="AT440" s="395"/>
      <c r="AU440" s="395"/>
      <c r="AV440" s="395"/>
      <c r="AW440" s="395"/>
      <c r="AX440" s="395"/>
    </row>
    <row r="441" spans="7:50" ht="12.75">
      <c r="G441" s="395"/>
      <c r="H441" s="395"/>
      <c r="I441" s="395"/>
      <c r="J441" s="395"/>
      <c r="K441" s="395"/>
      <c r="L441" s="395"/>
      <c r="M441" s="395"/>
      <c r="N441" s="395"/>
      <c r="O441" s="395"/>
      <c r="P441" s="395"/>
      <c r="Q441" s="395"/>
      <c r="R441" s="395"/>
      <c r="S441" s="395"/>
      <c r="T441" s="395"/>
      <c r="U441" s="395"/>
      <c r="V441" s="395"/>
      <c r="W441" s="395"/>
      <c r="X441" s="395"/>
      <c r="Y441" s="395"/>
      <c r="Z441" s="395"/>
      <c r="AA441" s="395"/>
      <c r="AB441" s="395"/>
      <c r="AC441" s="395"/>
      <c r="AD441" s="395"/>
      <c r="AE441" s="395"/>
      <c r="AF441" s="395"/>
      <c r="AG441" s="395"/>
      <c r="AH441" s="395"/>
      <c r="AI441" s="395"/>
      <c r="AJ441" s="395"/>
      <c r="AK441" s="395"/>
      <c r="AL441" s="395"/>
      <c r="AM441" s="395"/>
      <c r="AN441" s="395"/>
      <c r="AO441" s="395"/>
      <c r="AP441" s="395"/>
      <c r="AQ441" s="395"/>
      <c r="AR441" s="395"/>
      <c r="AS441" s="395"/>
      <c r="AT441" s="395"/>
      <c r="AU441" s="395"/>
      <c r="AV441" s="395"/>
      <c r="AW441" s="395"/>
      <c r="AX441" s="395"/>
    </row>
    <row r="442" spans="7:50" ht="12.75">
      <c r="G442" s="395"/>
      <c r="H442" s="395"/>
      <c r="I442" s="395"/>
      <c r="J442" s="395"/>
      <c r="K442" s="395"/>
      <c r="L442" s="395"/>
      <c r="M442" s="395"/>
      <c r="N442" s="395"/>
      <c r="O442" s="395"/>
      <c r="P442" s="395"/>
      <c r="Q442" s="395"/>
      <c r="R442" s="395"/>
      <c r="S442" s="395"/>
      <c r="T442" s="395"/>
      <c r="U442" s="395"/>
      <c r="V442" s="395"/>
      <c r="W442" s="395"/>
      <c r="X442" s="395"/>
      <c r="Y442" s="395"/>
      <c r="Z442" s="395"/>
      <c r="AA442" s="395"/>
      <c r="AB442" s="395"/>
      <c r="AC442" s="395"/>
      <c r="AD442" s="395"/>
      <c r="AE442" s="395"/>
      <c r="AF442" s="395"/>
      <c r="AG442" s="395"/>
      <c r="AH442" s="395"/>
      <c r="AI442" s="395"/>
      <c r="AJ442" s="395"/>
      <c r="AK442" s="395"/>
      <c r="AL442" s="395"/>
      <c r="AM442" s="395"/>
      <c r="AN442" s="395"/>
      <c r="AO442" s="395"/>
      <c r="AP442" s="395"/>
      <c r="AQ442" s="395"/>
      <c r="AR442" s="395"/>
      <c r="AS442" s="395"/>
      <c r="AT442" s="395"/>
      <c r="AU442" s="395"/>
      <c r="AV442" s="395"/>
      <c r="AW442" s="395"/>
      <c r="AX442" s="395"/>
    </row>
    <row r="443" spans="7:50" ht="12.75">
      <c r="G443" s="395"/>
      <c r="H443" s="395"/>
      <c r="I443" s="395"/>
      <c r="J443" s="395"/>
      <c r="K443" s="395"/>
      <c r="L443" s="395"/>
      <c r="M443" s="395"/>
      <c r="N443" s="395"/>
      <c r="O443" s="395"/>
      <c r="P443" s="395"/>
      <c r="Q443" s="395"/>
      <c r="R443" s="395"/>
      <c r="S443" s="395"/>
      <c r="T443" s="395"/>
      <c r="U443" s="395"/>
      <c r="V443" s="395"/>
      <c r="W443" s="395"/>
      <c r="X443" s="395"/>
      <c r="Y443" s="395"/>
      <c r="Z443" s="395"/>
      <c r="AA443" s="395"/>
      <c r="AB443" s="395"/>
      <c r="AC443" s="395"/>
      <c r="AD443" s="395"/>
      <c r="AE443" s="395"/>
      <c r="AF443" s="395"/>
      <c r="AG443" s="395"/>
      <c r="AH443" s="395"/>
      <c r="AI443" s="395"/>
      <c r="AJ443" s="395"/>
      <c r="AK443" s="395"/>
      <c r="AL443" s="395"/>
      <c r="AM443" s="395"/>
      <c r="AN443" s="395"/>
      <c r="AO443" s="395"/>
      <c r="AP443" s="395"/>
      <c r="AQ443" s="395"/>
      <c r="AR443" s="395"/>
      <c r="AS443" s="395"/>
      <c r="AT443" s="395"/>
      <c r="AU443" s="395"/>
      <c r="AV443" s="395"/>
      <c r="AW443" s="395"/>
      <c r="AX443" s="395"/>
    </row>
    <row r="444" spans="7:50" ht="12.75">
      <c r="G444" s="395"/>
      <c r="H444" s="395"/>
      <c r="I444" s="395"/>
      <c r="J444" s="395"/>
      <c r="K444" s="395"/>
      <c r="L444" s="395"/>
      <c r="M444" s="395"/>
      <c r="N444" s="395"/>
      <c r="O444" s="395"/>
      <c r="P444" s="395"/>
      <c r="Q444" s="395"/>
      <c r="R444" s="395"/>
      <c r="S444" s="395"/>
      <c r="T444" s="395"/>
      <c r="U444" s="395"/>
      <c r="V444" s="395"/>
      <c r="W444" s="395"/>
      <c r="X444" s="395"/>
      <c r="Y444" s="395"/>
      <c r="Z444" s="395"/>
      <c r="AA444" s="395"/>
      <c r="AB444" s="395"/>
      <c r="AC444" s="395"/>
      <c r="AD444" s="395"/>
      <c r="AE444" s="395"/>
      <c r="AF444" s="395"/>
      <c r="AG444" s="395"/>
      <c r="AH444" s="395"/>
      <c r="AI444" s="395"/>
      <c r="AJ444" s="395"/>
      <c r="AK444" s="395"/>
      <c r="AL444" s="395"/>
      <c r="AM444" s="395"/>
      <c r="AN444" s="395"/>
      <c r="AO444" s="395"/>
      <c r="AP444" s="395"/>
      <c r="AQ444" s="395"/>
      <c r="AR444" s="395"/>
      <c r="AS444" s="395"/>
      <c r="AT444" s="395"/>
      <c r="AU444" s="395"/>
      <c r="AV444" s="395"/>
      <c r="AW444" s="395"/>
      <c r="AX444" s="395"/>
    </row>
    <row r="445" spans="7:50" ht="12.75">
      <c r="G445" s="395"/>
      <c r="H445" s="395"/>
      <c r="I445" s="395"/>
      <c r="J445" s="395"/>
      <c r="K445" s="395"/>
      <c r="L445" s="395"/>
      <c r="M445" s="395"/>
      <c r="N445" s="395"/>
      <c r="O445" s="395"/>
      <c r="P445" s="395"/>
      <c r="Q445" s="395"/>
      <c r="R445" s="395"/>
      <c r="S445" s="395"/>
      <c r="T445" s="395"/>
      <c r="U445" s="395"/>
      <c r="V445" s="395"/>
      <c r="W445" s="395"/>
      <c r="X445" s="395"/>
      <c r="Y445" s="395"/>
      <c r="Z445" s="395"/>
      <c r="AA445" s="395"/>
      <c r="AB445" s="395"/>
      <c r="AC445" s="395"/>
      <c r="AD445" s="395"/>
      <c r="AE445" s="395"/>
      <c r="AF445" s="395"/>
      <c r="AG445" s="395"/>
      <c r="AH445" s="395"/>
      <c r="AI445" s="395"/>
      <c r="AJ445" s="395"/>
      <c r="AK445" s="395"/>
      <c r="AL445" s="395"/>
      <c r="AM445" s="395"/>
      <c r="AN445" s="395"/>
      <c r="AO445" s="395"/>
      <c r="AP445" s="395"/>
      <c r="AQ445" s="395"/>
      <c r="AR445" s="395"/>
      <c r="AS445" s="395"/>
      <c r="AT445" s="395"/>
      <c r="AU445" s="395"/>
      <c r="AV445" s="395"/>
      <c r="AW445" s="395"/>
      <c r="AX445" s="395"/>
    </row>
    <row r="446" spans="7:50" ht="12.75">
      <c r="G446" s="395"/>
      <c r="H446" s="395"/>
      <c r="I446" s="395"/>
      <c r="J446" s="395"/>
      <c r="K446" s="395"/>
      <c r="L446" s="395"/>
      <c r="M446" s="395"/>
      <c r="N446" s="395"/>
      <c r="O446" s="395"/>
      <c r="P446" s="395"/>
      <c r="Q446" s="395"/>
      <c r="R446" s="395"/>
      <c r="S446" s="395"/>
      <c r="T446" s="395"/>
      <c r="U446" s="395"/>
      <c r="V446" s="395"/>
      <c r="W446" s="395"/>
      <c r="X446" s="395"/>
      <c r="Y446" s="395"/>
      <c r="Z446" s="395"/>
      <c r="AA446" s="395"/>
      <c r="AB446" s="395"/>
      <c r="AC446" s="395"/>
      <c r="AD446" s="395"/>
      <c r="AE446" s="395"/>
      <c r="AF446" s="395"/>
      <c r="AG446" s="395"/>
      <c r="AH446" s="395"/>
      <c r="AI446" s="395"/>
      <c r="AJ446" s="395"/>
      <c r="AK446" s="395"/>
      <c r="AL446" s="395"/>
      <c r="AM446" s="395"/>
      <c r="AN446" s="395"/>
      <c r="AO446" s="395"/>
      <c r="AP446" s="395"/>
      <c r="AQ446" s="395"/>
      <c r="AR446" s="395"/>
      <c r="AS446" s="395"/>
      <c r="AT446" s="395"/>
      <c r="AU446" s="395"/>
      <c r="AV446" s="395"/>
      <c r="AW446" s="395"/>
      <c r="AX446" s="395"/>
    </row>
    <row r="447" spans="7:50" ht="12.75">
      <c r="G447" s="395"/>
      <c r="H447" s="395"/>
      <c r="I447" s="395"/>
      <c r="J447" s="395"/>
      <c r="K447" s="395"/>
      <c r="L447" s="395"/>
      <c r="M447" s="395"/>
      <c r="N447" s="395"/>
      <c r="O447" s="395"/>
      <c r="P447" s="395"/>
      <c r="Q447" s="395"/>
      <c r="R447" s="395"/>
      <c r="S447" s="395"/>
      <c r="T447" s="395"/>
      <c r="U447" s="395"/>
      <c r="V447" s="395"/>
      <c r="W447" s="395"/>
      <c r="X447" s="395"/>
      <c r="Y447" s="395"/>
      <c r="Z447" s="395"/>
      <c r="AA447" s="395"/>
      <c r="AB447" s="395"/>
      <c r="AC447" s="395"/>
      <c r="AD447" s="395"/>
      <c r="AE447" s="395"/>
      <c r="AF447" s="395"/>
      <c r="AG447" s="395"/>
      <c r="AH447" s="395"/>
      <c r="AI447" s="395"/>
      <c r="AJ447" s="395"/>
      <c r="AK447" s="395"/>
      <c r="AL447" s="395"/>
      <c r="AM447" s="395"/>
      <c r="AN447" s="395"/>
      <c r="AO447" s="395"/>
      <c r="AP447" s="395"/>
      <c r="AQ447" s="395"/>
      <c r="AR447" s="395"/>
      <c r="AS447" s="395"/>
      <c r="AT447" s="395"/>
      <c r="AU447" s="395"/>
      <c r="AV447" s="395"/>
      <c r="AW447" s="395"/>
      <c r="AX447" s="395"/>
    </row>
    <row r="448" spans="7:50" ht="12.75">
      <c r="G448" s="395"/>
      <c r="H448" s="395"/>
      <c r="I448" s="395"/>
      <c r="J448" s="395"/>
      <c r="K448" s="395"/>
      <c r="L448" s="395"/>
      <c r="M448" s="395"/>
      <c r="N448" s="395"/>
      <c r="O448" s="395"/>
      <c r="P448" s="395"/>
      <c r="Q448" s="395"/>
      <c r="R448" s="395"/>
      <c r="S448" s="395"/>
      <c r="T448" s="395"/>
      <c r="U448" s="395"/>
      <c r="V448" s="395"/>
      <c r="W448" s="395"/>
      <c r="X448" s="395"/>
      <c r="Y448" s="395"/>
      <c r="Z448" s="395"/>
      <c r="AA448" s="395"/>
      <c r="AB448" s="395"/>
      <c r="AC448" s="395"/>
      <c r="AD448" s="395"/>
      <c r="AE448" s="395"/>
      <c r="AF448" s="395"/>
      <c r="AG448" s="395"/>
      <c r="AH448" s="395"/>
      <c r="AI448" s="395"/>
      <c r="AJ448" s="395"/>
      <c r="AK448" s="395"/>
      <c r="AL448" s="395"/>
      <c r="AM448" s="395"/>
      <c r="AN448" s="395"/>
      <c r="AO448" s="395"/>
      <c r="AP448" s="395"/>
      <c r="AQ448" s="395"/>
      <c r="AR448" s="395"/>
      <c r="AS448" s="395"/>
      <c r="AT448" s="395"/>
      <c r="AU448" s="395"/>
      <c r="AV448" s="395"/>
      <c r="AW448" s="395"/>
      <c r="AX448" s="395"/>
    </row>
    <row r="449" spans="7:50" ht="12.75">
      <c r="G449" s="395"/>
      <c r="H449" s="395"/>
      <c r="I449" s="395"/>
      <c r="J449" s="395"/>
      <c r="K449" s="395"/>
      <c r="L449" s="395"/>
      <c r="M449" s="395"/>
      <c r="N449" s="395"/>
      <c r="O449" s="395"/>
      <c r="P449" s="395"/>
      <c r="Q449" s="395"/>
      <c r="R449" s="395"/>
      <c r="S449" s="395"/>
      <c r="T449" s="395"/>
      <c r="U449" s="395"/>
      <c r="V449" s="395"/>
      <c r="W449" s="395"/>
      <c r="X449" s="395"/>
      <c r="Y449" s="395"/>
      <c r="Z449" s="395"/>
      <c r="AA449" s="395"/>
      <c r="AB449" s="395"/>
      <c r="AC449" s="395"/>
      <c r="AD449" s="395"/>
      <c r="AE449" s="395"/>
      <c r="AF449" s="395"/>
      <c r="AG449" s="395"/>
      <c r="AH449" s="395"/>
      <c r="AI449" s="395"/>
      <c r="AJ449" s="395"/>
      <c r="AK449" s="395"/>
      <c r="AL449" s="395"/>
      <c r="AM449" s="395"/>
      <c r="AN449" s="395"/>
      <c r="AO449" s="395"/>
      <c r="AP449" s="395"/>
      <c r="AQ449" s="395"/>
      <c r="AR449" s="395"/>
      <c r="AS449" s="395"/>
      <c r="AT449" s="395"/>
      <c r="AU449" s="395"/>
      <c r="AV449" s="395"/>
      <c r="AW449" s="395"/>
      <c r="AX449" s="395"/>
    </row>
    <row r="450" spans="7:50" ht="12.75">
      <c r="G450" s="395"/>
      <c r="H450" s="395"/>
      <c r="I450" s="395"/>
      <c r="J450" s="395"/>
      <c r="K450" s="395"/>
      <c r="L450" s="395"/>
      <c r="M450" s="395"/>
      <c r="N450" s="395"/>
      <c r="O450" s="395"/>
      <c r="P450" s="395"/>
      <c r="Q450" s="395"/>
      <c r="R450" s="395"/>
      <c r="S450" s="395"/>
      <c r="T450" s="395"/>
      <c r="U450" s="395"/>
      <c r="V450" s="395"/>
      <c r="W450" s="395"/>
      <c r="X450" s="395"/>
      <c r="Y450" s="395"/>
      <c r="Z450" s="395"/>
      <c r="AA450" s="395"/>
      <c r="AB450" s="395"/>
      <c r="AC450" s="395"/>
      <c r="AD450" s="395"/>
      <c r="AE450" s="395"/>
      <c r="AF450" s="395"/>
      <c r="AG450" s="395"/>
      <c r="AH450" s="395"/>
      <c r="AI450" s="395"/>
      <c r="AJ450" s="395"/>
      <c r="AK450" s="395"/>
      <c r="AL450" s="395"/>
      <c r="AM450" s="395"/>
      <c r="AN450" s="395"/>
      <c r="AO450" s="395"/>
      <c r="AP450" s="395"/>
      <c r="AQ450" s="395"/>
      <c r="AR450" s="395"/>
      <c r="AS450" s="395"/>
      <c r="AT450" s="395"/>
      <c r="AU450" s="395"/>
      <c r="AV450" s="395"/>
      <c r="AW450" s="395"/>
      <c r="AX450" s="395"/>
    </row>
    <row r="451" spans="7:50" ht="12.75">
      <c r="G451" s="395"/>
      <c r="H451" s="395"/>
      <c r="I451" s="395"/>
      <c r="J451" s="395"/>
      <c r="K451" s="395"/>
      <c r="L451" s="395"/>
      <c r="M451" s="395"/>
      <c r="N451" s="395"/>
      <c r="O451" s="395"/>
      <c r="P451" s="395"/>
      <c r="Q451" s="395"/>
      <c r="R451" s="395"/>
      <c r="S451" s="395"/>
      <c r="T451" s="395"/>
      <c r="U451" s="395"/>
      <c r="V451" s="395"/>
      <c r="W451" s="395"/>
      <c r="X451" s="395"/>
      <c r="Y451" s="395"/>
      <c r="Z451" s="395"/>
      <c r="AA451" s="395"/>
      <c r="AB451" s="395"/>
      <c r="AC451" s="395"/>
      <c r="AD451" s="395"/>
      <c r="AE451" s="395"/>
      <c r="AF451" s="395"/>
      <c r="AG451" s="395"/>
      <c r="AH451" s="395"/>
      <c r="AI451" s="395"/>
      <c r="AJ451" s="395"/>
      <c r="AK451" s="395"/>
      <c r="AL451" s="395"/>
      <c r="AM451" s="395"/>
      <c r="AN451" s="395"/>
      <c r="AO451" s="395"/>
      <c r="AP451" s="395"/>
      <c r="AQ451" s="395"/>
      <c r="AR451" s="395"/>
      <c r="AS451" s="395"/>
      <c r="AT451" s="395"/>
      <c r="AU451" s="395"/>
      <c r="AV451" s="395"/>
      <c r="AW451" s="395"/>
      <c r="AX451" s="395"/>
    </row>
    <row r="452" spans="7:50" ht="12.75">
      <c r="G452" s="395"/>
      <c r="H452" s="395"/>
      <c r="I452" s="395"/>
      <c r="J452" s="395"/>
      <c r="K452" s="395"/>
      <c r="L452" s="395"/>
      <c r="M452" s="395"/>
      <c r="N452" s="395"/>
      <c r="O452" s="395"/>
      <c r="P452" s="395"/>
      <c r="Q452" s="395"/>
      <c r="R452" s="395"/>
      <c r="S452" s="395"/>
      <c r="T452" s="395"/>
      <c r="U452" s="395"/>
      <c r="V452" s="395"/>
      <c r="W452" s="395"/>
      <c r="X452" s="395"/>
      <c r="Y452" s="395"/>
      <c r="Z452" s="395"/>
      <c r="AA452" s="395"/>
      <c r="AB452" s="395"/>
      <c r="AC452" s="395"/>
      <c r="AD452" s="395"/>
      <c r="AE452" s="395"/>
      <c r="AF452" s="395"/>
      <c r="AG452" s="395"/>
      <c r="AH452" s="395"/>
      <c r="AI452" s="395"/>
      <c r="AJ452" s="395"/>
      <c r="AK452" s="395"/>
      <c r="AL452" s="395"/>
      <c r="AM452" s="395"/>
      <c r="AN452" s="395"/>
      <c r="AO452" s="395"/>
      <c r="AP452" s="395"/>
      <c r="AQ452" s="395"/>
      <c r="AR452" s="395"/>
      <c r="AS452" s="395"/>
      <c r="AT452" s="395"/>
      <c r="AU452" s="395"/>
      <c r="AV452" s="395"/>
      <c r="AW452" s="395"/>
      <c r="AX452" s="395"/>
    </row>
    <row r="453" spans="7:50" ht="12.75">
      <c r="G453" s="395"/>
      <c r="H453" s="395"/>
      <c r="I453" s="395"/>
      <c r="J453" s="395"/>
      <c r="K453" s="395"/>
      <c r="L453" s="395"/>
      <c r="M453" s="395"/>
      <c r="N453" s="395"/>
      <c r="O453" s="395"/>
      <c r="P453" s="395"/>
      <c r="Q453" s="395"/>
      <c r="R453" s="395"/>
      <c r="S453" s="395"/>
      <c r="T453" s="395"/>
      <c r="U453" s="395"/>
      <c r="V453" s="395"/>
      <c r="W453" s="395"/>
      <c r="X453" s="395"/>
      <c r="Y453" s="395"/>
      <c r="Z453" s="395"/>
      <c r="AA453" s="395"/>
      <c r="AB453" s="395"/>
      <c r="AC453" s="395"/>
      <c r="AD453" s="395"/>
      <c r="AE453" s="395"/>
      <c r="AF453" s="395"/>
      <c r="AG453" s="395"/>
      <c r="AH453" s="395"/>
      <c r="AI453" s="395"/>
      <c r="AJ453" s="395"/>
      <c r="AK453" s="395"/>
      <c r="AL453" s="395"/>
      <c r="AM453" s="395"/>
      <c r="AN453" s="395"/>
      <c r="AO453" s="395"/>
      <c r="AP453" s="395"/>
      <c r="AQ453" s="395"/>
      <c r="AR453" s="395"/>
      <c r="AS453" s="395"/>
      <c r="AT453" s="395"/>
      <c r="AU453" s="395"/>
      <c r="AV453" s="395"/>
      <c r="AW453" s="395"/>
      <c r="AX453" s="395"/>
    </row>
    <row r="454" spans="7:50" ht="12.75">
      <c r="G454" s="395"/>
      <c r="H454" s="395"/>
      <c r="I454" s="395"/>
      <c r="J454" s="395"/>
      <c r="K454" s="395"/>
      <c r="L454" s="395"/>
      <c r="M454" s="395"/>
      <c r="N454" s="395"/>
      <c r="O454" s="395"/>
      <c r="P454" s="395"/>
      <c r="Q454" s="395"/>
      <c r="R454" s="395"/>
      <c r="S454" s="395"/>
      <c r="T454" s="395"/>
      <c r="U454" s="395"/>
      <c r="V454" s="395"/>
      <c r="W454" s="395"/>
      <c r="X454" s="395"/>
      <c r="Y454" s="395"/>
      <c r="Z454" s="395"/>
      <c r="AA454" s="395"/>
      <c r="AB454" s="395"/>
      <c r="AC454" s="395"/>
      <c r="AD454" s="395"/>
      <c r="AE454" s="395"/>
      <c r="AF454" s="395"/>
      <c r="AG454" s="395"/>
      <c r="AH454" s="395"/>
      <c r="AI454" s="395"/>
      <c r="AJ454" s="395"/>
      <c r="AK454" s="395"/>
      <c r="AL454" s="395"/>
      <c r="AM454" s="395"/>
      <c r="AN454" s="395"/>
      <c r="AO454" s="395"/>
      <c r="AP454" s="395"/>
      <c r="AQ454" s="395"/>
      <c r="AR454" s="395"/>
      <c r="AS454" s="395"/>
      <c r="AT454" s="395"/>
      <c r="AU454" s="395"/>
      <c r="AV454" s="395"/>
      <c r="AW454" s="395"/>
      <c r="AX454" s="395"/>
    </row>
    <row r="455" spans="7:50" ht="12.75">
      <c r="G455" s="395"/>
      <c r="H455" s="395"/>
      <c r="I455" s="395"/>
      <c r="J455" s="395"/>
      <c r="K455" s="395"/>
      <c r="L455" s="395"/>
      <c r="M455" s="395"/>
      <c r="N455" s="395"/>
      <c r="O455" s="395"/>
      <c r="P455" s="395"/>
      <c r="Q455" s="395"/>
      <c r="R455" s="395"/>
      <c r="S455" s="395"/>
      <c r="T455" s="395"/>
      <c r="U455" s="395"/>
      <c r="V455" s="395"/>
      <c r="W455" s="395"/>
      <c r="X455" s="395"/>
      <c r="Y455" s="395"/>
      <c r="Z455" s="395"/>
      <c r="AA455" s="395"/>
      <c r="AB455" s="395"/>
      <c r="AC455" s="395"/>
      <c r="AD455" s="395"/>
      <c r="AE455" s="395"/>
      <c r="AF455" s="395"/>
      <c r="AG455" s="395"/>
      <c r="AH455" s="395"/>
      <c r="AI455" s="395"/>
      <c r="AJ455" s="395"/>
      <c r="AK455" s="395"/>
      <c r="AL455" s="395"/>
      <c r="AM455" s="395"/>
      <c r="AN455" s="395"/>
      <c r="AO455" s="395"/>
      <c r="AP455" s="395"/>
      <c r="AQ455" s="395"/>
      <c r="AR455" s="395"/>
      <c r="AS455" s="395"/>
      <c r="AT455" s="395"/>
      <c r="AU455" s="395"/>
      <c r="AV455" s="395"/>
      <c r="AW455" s="395"/>
      <c r="AX455" s="395"/>
    </row>
    <row r="456" spans="7:50" ht="12.75">
      <c r="G456" s="395"/>
      <c r="H456" s="395"/>
      <c r="I456" s="395"/>
      <c r="J456" s="395"/>
      <c r="K456" s="395"/>
      <c r="L456" s="395"/>
      <c r="M456" s="395"/>
      <c r="N456" s="395"/>
      <c r="O456" s="395"/>
      <c r="P456" s="395"/>
      <c r="Q456" s="395"/>
      <c r="R456" s="395"/>
      <c r="S456" s="395"/>
      <c r="T456" s="395"/>
      <c r="U456" s="395"/>
      <c r="V456" s="395"/>
      <c r="W456" s="395"/>
      <c r="X456" s="395"/>
      <c r="Y456" s="395"/>
      <c r="Z456" s="395"/>
      <c r="AA456" s="395"/>
      <c r="AB456" s="395"/>
      <c r="AC456" s="395"/>
      <c r="AD456" s="395"/>
      <c r="AE456" s="395"/>
      <c r="AF456" s="395"/>
      <c r="AG456" s="395"/>
      <c r="AH456" s="395"/>
      <c r="AI456" s="395"/>
      <c r="AJ456" s="395"/>
      <c r="AK456" s="395"/>
      <c r="AL456" s="395"/>
      <c r="AM456" s="395"/>
      <c r="AN456" s="395"/>
      <c r="AO456" s="395"/>
      <c r="AP456" s="395"/>
      <c r="AQ456" s="395"/>
      <c r="AR456" s="395"/>
      <c r="AS456" s="395"/>
      <c r="AT456" s="395"/>
      <c r="AU456" s="395"/>
      <c r="AV456" s="395"/>
      <c r="AW456" s="395"/>
      <c r="AX456" s="395"/>
    </row>
    <row r="457" spans="7:50" ht="12.75">
      <c r="G457" s="395"/>
      <c r="H457" s="395"/>
      <c r="I457" s="395"/>
      <c r="J457" s="395"/>
      <c r="K457" s="395"/>
      <c r="L457" s="395"/>
      <c r="M457" s="395"/>
      <c r="N457" s="395"/>
      <c r="O457" s="395"/>
      <c r="P457" s="395"/>
      <c r="Q457" s="395"/>
      <c r="R457" s="395"/>
      <c r="S457" s="395"/>
      <c r="T457" s="395"/>
      <c r="U457" s="395"/>
      <c r="V457" s="395"/>
      <c r="W457" s="395"/>
      <c r="X457" s="395"/>
      <c r="Y457" s="395"/>
      <c r="Z457" s="395"/>
      <c r="AA457" s="395"/>
      <c r="AB457" s="395"/>
      <c r="AC457" s="395"/>
      <c r="AD457" s="395"/>
      <c r="AE457" s="395"/>
      <c r="AF457" s="395"/>
      <c r="AG457" s="395"/>
      <c r="AH457" s="395"/>
      <c r="AI457" s="395"/>
      <c r="AJ457" s="395"/>
      <c r="AK457" s="395"/>
      <c r="AL457" s="395"/>
      <c r="AM457" s="395"/>
      <c r="AN457" s="395"/>
      <c r="AO457" s="395"/>
      <c r="AP457" s="395"/>
      <c r="AQ457" s="395"/>
      <c r="AR457" s="395"/>
      <c r="AS457" s="395"/>
      <c r="AT457" s="395"/>
      <c r="AU457" s="395"/>
      <c r="AV457" s="395"/>
      <c r="AW457" s="395"/>
      <c r="AX457" s="395"/>
    </row>
    <row r="458" spans="7:50" ht="12.75">
      <c r="G458" s="395"/>
      <c r="H458" s="395"/>
      <c r="I458" s="395"/>
      <c r="J458" s="395"/>
      <c r="K458" s="395"/>
      <c r="L458" s="395"/>
      <c r="M458" s="395"/>
      <c r="N458" s="395"/>
      <c r="O458" s="395"/>
      <c r="P458" s="395"/>
      <c r="Q458" s="395"/>
      <c r="R458" s="395"/>
      <c r="S458" s="395"/>
      <c r="T458" s="395"/>
      <c r="U458" s="395"/>
      <c r="V458" s="395"/>
      <c r="W458" s="395"/>
      <c r="X458" s="395"/>
      <c r="Y458" s="395"/>
      <c r="Z458" s="395"/>
      <c r="AA458" s="395"/>
      <c r="AB458" s="395"/>
      <c r="AC458" s="395"/>
      <c r="AD458" s="395"/>
      <c r="AE458" s="395"/>
      <c r="AF458" s="395"/>
      <c r="AG458" s="395"/>
      <c r="AH458" s="395"/>
      <c r="AI458" s="395"/>
      <c r="AJ458" s="395"/>
      <c r="AK458" s="395"/>
      <c r="AL458" s="395"/>
      <c r="AM458" s="395"/>
      <c r="AN458" s="395"/>
      <c r="AO458" s="395"/>
      <c r="AP458" s="395"/>
      <c r="AQ458" s="395"/>
      <c r="AR458" s="395"/>
      <c r="AS458" s="395"/>
      <c r="AT458" s="395"/>
      <c r="AU458" s="395"/>
      <c r="AV458" s="395"/>
      <c r="AW458" s="395"/>
      <c r="AX458" s="395"/>
    </row>
    <row r="459" spans="7:50" ht="12.75">
      <c r="G459" s="395"/>
      <c r="H459" s="395"/>
      <c r="I459" s="395"/>
      <c r="J459" s="395"/>
      <c r="K459" s="395"/>
      <c r="L459" s="395"/>
      <c r="M459" s="395"/>
      <c r="N459" s="395"/>
      <c r="O459" s="395"/>
      <c r="P459" s="395"/>
      <c r="Q459" s="395"/>
      <c r="R459" s="395"/>
      <c r="S459" s="395"/>
      <c r="T459" s="395"/>
      <c r="U459" s="395"/>
      <c r="V459" s="395"/>
      <c r="W459" s="395"/>
      <c r="X459" s="395"/>
      <c r="Y459" s="395"/>
      <c r="Z459" s="395"/>
      <c r="AA459" s="395"/>
      <c r="AB459" s="395"/>
      <c r="AC459" s="395"/>
      <c r="AD459" s="395"/>
      <c r="AE459" s="395"/>
      <c r="AF459" s="395"/>
      <c r="AG459" s="395"/>
      <c r="AH459" s="395"/>
      <c r="AI459" s="395"/>
      <c r="AJ459" s="395"/>
      <c r="AK459" s="395"/>
      <c r="AL459" s="395"/>
      <c r="AM459" s="395"/>
      <c r="AN459" s="395"/>
      <c r="AO459" s="395"/>
      <c r="AP459" s="395"/>
      <c r="AQ459" s="395"/>
      <c r="AR459" s="395"/>
      <c r="AS459" s="395"/>
      <c r="AT459" s="395"/>
      <c r="AU459" s="395"/>
      <c r="AV459" s="395"/>
      <c r="AW459" s="395"/>
      <c r="AX459" s="395"/>
    </row>
    <row r="460" spans="7:50" ht="12.75">
      <c r="G460" s="395"/>
      <c r="H460" s="395"/>
      <c r="I460" s="395"/>
      <c r="J460" s="395"/>
      <c r="K460" s="395"/>
      <c r="L460" s="395"/>
      <c r="M460" s="395"/>
      <c r="N460" s="395"/>
      <c r="O460" s="395"/>
      <c r="P460" s="395"/>
      <c r="Q460" s="395"/>
      <c r="R460" s="395"/>
      <c r="S460" s="395"/>
      <c r="T460" s="395"/>
      <c r="U460" s="395"/>
      <c r="V460" s="395"/>
      <c r="W460" s="395"/>
      <c r="X460" s="395"/>
      <c r="Y460" s="395"/>
      <c r="Z460" s="395"/>
      <c r="AA460" s="395"/>
      <c r="AB460" s="395"/>
      <c r="AC460" s="395"/>
      <c r="AD460" s="395"/>
      <c r="AE460" s="395"/>
      <c r="AF460" s="395"/>
      <c r="AG460" s="395"/>
      <c r="AH460" s="395"/>
      <c r="AI460" s="395"/>
      <c r="AJ460" s="395"/>
      <c r="AK460" s="395"/>
      <c r="AL460" s="395"/>
      <c r="AM460" s="395"/>
      <c r="AN460" s="395"/>
      <c r="AO460" s="395"/>
      <c r="AP460" s="395"/>
      <c r="AQ460" s="395"/>
      <c r="AR460" s="395"/>
      <c r="AS460" s="395"/>
      <c r="AT460" s="395"/>
      <c r="AU460" s="395"/>
      <c r="AV460" s="395"/>
      <c r="AW460" s="395"/>
      <c r="AX460" s="395"/>
    </row>
    <row r="461" spans="7:50" ht="12.75">
      <c r="G461" s="395"/>
      <c r="H461" s="395"/>
      <c r="I461" s="395"/>
      <c r="J461" s="395"/>
      <c r="K461" s="395"/>
      <c r="L461" s="395"/>
      <c r="M461" s="395"/>
      <c r="N461" s="395"/>
      <c r="O461" s="395"/>
      <c r="P461" s="395"/>
      <c r="Q461" s="395"/>
      <c r="R461" s="395"/>
      <c r="S461" s="395"/>
      <c r="T461" s="395"/>
      <c r="U461" s="395"/>
      <c r="V461" s="395"/>
      <c r="W461" s="395"/>
      <c r="X461" s="395"/>
      <c r="Y461" s="395"/>
      <c r="Z461" s="395"/>
      <c r="AA461" s="395"/>
      <c r="AB461" s="395"/>
      <c r="AC461" s="395"/>
      <c r="AD461" s="395"/>
      <c r="AE461" s="395"/>
      <c r="AF461" s="395"/>
      <c r="AG461" s="395"/>
      <c r="AH461" s="395"/>
      <c r="AI461" s="395"/>
      <c r="AJ461" s="395"/>
      <c r="AK461" s="395"/>
      <c r="AL461" s="395"/>
      <c r="AM461" s="395"/>
      <c r="AN461" s="395"/>
      <c r="AO461" s="395"/>
      <c r="AP461" s="395"/>
      <c r="AQ461" s="395"/>
      <c r="AR461" s="395"/>
      <c r="AS461" s="395"/>
      <c r="AT461" s="395"/>
      <c r="AU461" s="395"/>
      <c r="AV461" s="395"/>
      <c r="AW461" s="395"/>
      <c r="AX461" s="395"/>
    </row>
    <row r="462" spans="7:50" ht="12.75">
      <c r="G462" s="395"/>
      <c r="H462" s="395"/>
      <c r="I462" s="395"/>
      <c r="J462" s="395"/>
      <c r="K462" s="395"/>
      <c r="L462" s="395"/>
      <c r="M462" s="395"/>
      <c r="N462" s="395"/>
      <c r="O462" s="395"/>
      <c r="P462" s="395"/>
      <c r="Q462" s="395"/>
      <c r="R462" s="395"/>
      <c r="S462" s="395"/>
      <c r="T462" s="395"/>
      <c r="U462" s="395"/>
      <c r="V462" s="395"/>
      <c r="W462" s="395"/>
      <c r="X462" s="395"/>
      <c r="Y462" s="395"/>
      <c r="Z462" s="395"/>
      <c r="AA462" s="395"/>
      <c r="AB462" s="395"/>
      <c r="AC462" s="395"/>
      <c r="AD462" s="395"/>
      <c r="AE462" s="395"/>
      <c r="AF462" s="395"/>
      <c r="AG462" s="395"/>
      <c r="AH462" s="395"/>
      <c r="AI462" s="395"/>
      <c r="AJ462" s="395"/>
      <c r="AK462" s="395"/>
      <c r="AL462" s="395"/>
      <c r="AM462" s="395"/>
      <c r="AN462" s="395"/>
      <c r="AO462" s="395"/>
      <c r="AP462" s="395"/>
      <c r="AQ462" s="395"/>
      <c r="AR462" s="395"/>
      <c r="AS462" s="395"/>
      <c r="AT462" s="395"/>
      <c r="AU462" s="395"/>
      <c r="AV462" s="395"/>
      <c r="AW462" s="395"/>
      <c r="AX462" s="395"/>
    </row>
    <row r="463" spans="7:50" ht="12.75">
      <c r="G463" s="395"/>
      <c r="H463" s="395"/>
      <c r="I463" s="395"/>
      <c r="J463" s="395"/>
      <c r="K463" s="395"/>
      <c r="L463" s="395"/>
      <c r="M463" s="395"/>
      <c r="N463" s="395"/>
      <c r="O463" s="395"/>
      <c r="P463" s="395"/>
      <c r="Q463" s="395"/>
      <c r="R463" s="395"/>
      <c r="S463" s="395"/>
      <c r="T463" s="395"/>
      <c r="U463" s="395"/>
      <c r="V463" s="395"/>
      <c r="W463" s="395"/>
      <c r="X463" s="395"/>
      <c r="Y463" s="395"/>
      <c r="Z463" s="395"/>
      <c r="AA463" s="395"/>
      <c r="AB463" s="395"/>
      <c r="AC463" s="395"/>
      <c r="AD463" s="395"/>
      <c r="AE463" s="395"/>
      <c r="AF463" s="395"/>
      <c r="AG463" s="395"/>
      <c r="AH463" s="395"/>
      <c r="AI463" s="395"/>
      <c r="AJ463" s="395"/>
      <c r="AK463" s="395"/>
      <c r="AL463" s="395"/>
      <c r="AM463" s="395"/>
      <c r="AN463" s="395"/>
      <c r="AO463" s="395"/>
      <c r="AP463" s="395"/>
      <c r="AQ463" s="395"/>
      <c r="AR463" s="395"/>
      <c r="AS463" s="395"/>
      <c r="AT463" s="395"/>
      <c r="AU463" s="395"/>
      <c r="AV463" s="395"/>
      <c r="AW463" s="395"/>
      <c r="AX463" s="395"/>
    </row>
    <row r="464" spans="7:50" ht="12.75">
      <c r="G464" s="395"/>
      <c r="H464" s="395"/>
      <c r="I464" s="395"/>
      <c r="J464" s="395"/>
      <c r="K464" s="395"/>
      <c r="L464" s="395"/>
      <c r="M464" s="395"/>
      <c r="N464" s="395"/>
      <c r="O464" s="395"/>
      <c r="P464" s="395"/>
      <c r="Q464" s="395"/>
      <c r="R464" s="395"/>
      <c r="S464" s="395"/>
      <c r="T464" s="395"/>
      <c r="U464" s="395"/>
      <c r="V464" s="395"/>
      <c r="W464" s="395"/>
      <c r="X464" s="395"/>
      <c r="Y464" s="395"/>
      <c r="Z464" s="395"/>
      <c r="AA464" s="395"/>
      <c r="AB464" s="395"/>
      <c r="AC464" s="395"/>
      <c r="AD464" s="395"/>
      <c r="AE464" s="395"/>
      <c r="AF464" s="395"/>
      <c r="AG464" s="395"/>
      <c r="AH464" s="395"/>
      <c r="AI464" s="395"/>
      <c r="AJ464" s="395"/>
      <c r="AK464" s="395"/>
      <c r="AL464" s="395"/>
      <c r="AM464" s="395"/>
      <c r="AN464" s="395"/>
      <c r="AO464" s="395"/>
      <c r="AP464" s="395"/>
      <c r="AQ464" s="395"/>
      <c r="AR464" s="395"/>
      <c r="AS464" s="395"/>
      <c r="AT464" s="395"/>
      <c r="AU464" s="395"/>
      <c r="AV464" s="395"/>
      <c r="AW464" s="395"/>
      <c r="AX464" s="395"/>
    </row>
    <row r="465" spans="7:50" ht="12.75">
      <c r="G465" s="395"/>
      <c r="H465" s="395"/>
      <c r="I465" s="395"/>
      <c r="J465" s="395"/>
      <c r="K465" s="395"/>
      <c r="L465" s="395"/>
      <c r="M465" s="395"/>
      <c r="N465" s="395"/>
      <c r="O465" s="395"/>
      <c r="P465" s="395"/>
      <c r="Q465" s="395"/>
      <c r="R465" s="395"/>
      <c r="S465" s="395"/>
      <c r="T465" s="395"/>
      <c r="U465" s="395"/>
      <c r="V465" s="395"/>
      <c r="W465" s="395"/>
      <c r="X465" s="395"/>
      <c r="Y465" s="395"/>
      <c r="Z465" s="395"/>
      <c r="AA465" s="395"/>
      <c r="AB465" s="395"/>
      <c r="AC465" s="395"/>
      <c r="AD465" s="395"/>
      <c r="AE465" s="395"/>
      <c r="AF465" s="395"/>
      <c r="AG465" s="395"/>
      <c r="AH465" s="395"/>
      <c r="AI465" s="395"/>
      <c r="AJ465" s="395"/>
      <c r="AK465" s="395"/>
      <c r="AL465" s="395"/>
      <c r="AM465" s="395"/>
      <c r="AN465" s="395"/>
      <c r="AO465" s="395"/>
      <c r="AP465" s="395"/>
      <c r="AQ465" s="395"/>
      <c r="AR465" s="395"/>
      <c r="AS465" s="395"/>
      <c r="AT465" s="395"/>
      <c r="AU465" s="395"/>
      <c r="AV465" s="395"/>
      <c r="AW465" s="395"/>
      <c r="AX465" s="395"/>
    </row>
    <row r="466" spans="7:50" ht="12.75">
      <c r="G466" s="395"/>
      <c r="H466" s="395"/>
      <c r="I466" s="395"/>
      <c r="J466" s="395"/>
      <c r="K466" s="395"/>
      <c r="L466" s="395"/>
      <c r="M466" s="395"/>
      <c r="N466" s="395"/>
      <c r="O466" s="395"/>
      <c r="P466" s="395"/>
      <c r="Q466" s="395"/>
      <c r="R466" s="395"/>
      <c r="S466" s="395"/>
      <c r="T466" s="395"/>
      <c r="U466" s="395"/>
      <c r="V466" s="395"/>
      <c r="W466" s="395"/>
      <c r="X466" s="395"/>
      <c r="Y466" s="395"/>
      <c r="Z466" s="395"/>
      <c r="AA466" s="395"/>
      <c r="AB466" s="395"/>
      <c r="AC466" s="395"/>
      <c r="AD466" s="395"/>
      <c r="AE466" s="395"/>
      <c r="AF466" s="395"/>
      <c r="AG466" s="395"/>
      <c r="AH466" s="395"/>
      <c r="AI466" s="395"/>
      <c r="AJ466" s="395"/>
      <c r="AK466" s="395"/>
      <c r="AL466" s="395"/>
      <c r="AM466" s="395"/>
      <c r="AN466" s="395"/>
      <c r="AO466" s="395"/>
      <c r="AP466" s="395"/>
      <c r="AQ466" s="395"/>
      <c r="AR466" s="395"/>
      <c r="AS466" s="395"/>
      <c r="AT466" s="395"/>
      <c r="AU466" s="395"/>
      <c r="AV466" s="395"/>
      <c r="AW466" s="395"/>
      <c r="AX466" s="395"/>
    </row>
    <row r="467" spans="7:50" ht="12.75">
      <c r="G467" s="395"/>
      <c r="H467" s="395"/>
      <c r="I467" s="395"/>
      <c r="J467" s="395"/>
      <c r="K467" s="395"/>
      <c r="L467" s="395"/>
      <c r="M467" s="395"/>
      <c r="N467" s="395"/>
      <c r="O467" s="395"/>
      <c r="P467" s="395"/>
      <c r="Q467" s="395"/>
      <c r="R467" s="395"/>
      <c r="S467" s="395"/>
      <c r="T467" s="395"/>
      <c r="U467" s="395"/>
      <c r="V467" s="395"/>
      <c r="W467" s="395"/>
      <c r="X467" s="395"/>
      <c r="Y467" s="395"/>
      <c r="Z467" s="395"/>
      <c r="AA467" s="395"/>
      <c r="AB467" s="395"/>
      <c r="AC467" s="395"/>
      <c r="AD467" s="395"/>
      <c r="AE467" s="395"/>
      <c r="AF467" s="395"/>
      <c r="AG467" s="395"/>
      <c r="AH467" s="395"/>
      <c r="AI467" s="395"/>
      <c r="AJ467" s="395"/>
      <c r="AK467" s="395"/>
      <c r="AL467" s="395"/>
      <c r="AM467" s="395"/>
      <c r="AN467" s="395"/>
      <c r="AO467" s="395"/>
      <c r="AP467" s="395"/>
      <c r="AQ467" s="395"/>
      <c r="AR467" s="395"/>
      <c r="AS467" s="395"/>
      <c r="AT467" s="395"/>
      <c r="AU467" s="395"/>
      <c r="AV467" s="395"/>
      <c r="AW467" s="395"/>
      <c r="AX467" s="395"/>
    </row>
    <row r="468" spans="7:50" ht="12.75">
      <c r="G468" s="395"/>
      <c r="H468" s="395"/>
      <c r="I468" s="395"/>
      <c r="J468" s="395"/>
      <c r="K468" s="395"/>
      <c r="L468" s="395"/>
      <c r="M468" s="395"/>
      <c r="N468" s="395"/>
      <c r="O468" s="395"/>
      <c r="P468" s="395"/>
      <c r="Q468" s="395"/>
      <c r="R468" s="395"/>
      <c r="S468" s="395"/>
      <c r="T468" s="395"/>
      <c r="U468" s="395"/>
      <c r="V468" s="395"/>
      <c r="W468" s="395"/>
      <c r="X468" s="395"/>
      <c r="Y468" s="395"/>
      <c r="Z468" s="395"/>
      <c r="AA468" s="395"/>
      <c r="AB468" s="395"/>
      <c r="AC468" s="395"/>
      <c r="AD468" s="395"/>
      <c r="AE468" s="395"/>
      <c r="AF468" s="395"/>
      <c r="AG468" s="395"/>
      <c r="AH468" s="395"/>
      <c r="AI468" s="395"/>
      <c r="AJ468" s="395"/>
      <c r="AK468" s="395"/>
      <c r="AL468" s="395"/>
      <c r="AM468" s="395"/>
      <c r="AN468" s="395"/>
      <c r="AO468" s="395"/>
      <c r="AP468" s="395"/>
      <c r="AQ468" s="395"/>
      <c r="AR468" s="395"/>
      <c r="AS468" s="395"/>
      <c r="AT468" s="395"/>
      <c r="AU468" s="395"/>
      <c r="AV468" s="395"/>
      <c r="AW468" s="395"/>
      <c r="AX468" s="395"/>
    </row>
    <row r="469" spans="7:50" ht="12.75">
      <c r="G469" s="395"/>
      <c r="H469" s="395"/>
      <c r="I469" s="395"/>
      <c r="J469" s="395"/>
      <c r="K469" s="395"/>
      <c r="L469" s="395"/>
      <c r="M469" s="395"/>
      <c r="N469" s="395"/>
      <c r="O469" s="395"/>
      <c r="P469" s="395"/>
      <c r="Q469" s="395"/>
      <c r="R469" s="395"/>
      <c r="S469" s="395"/>
      <c r="T469" s="395"/>
      <c r="U469" s="395"/>
      <c r="V469" s="395"/>
      <c r="W469" s="395"/>
      <c r="X469" s="395"/>
      <c r="Y469" s="395"/>
      <c r="Z469" s="395"/>
      <c r="AA469" s="395"/>
      <c r="AB469" s="395"/>
      <c r="AC469" s="395"/>
      <c r="AD469" s="395"/>
      <c r="AE469" s="395"/>
      <c r="AF469" s="395"/>
      <c r="AG469" s="395"/>
      <c r="AH469" s="395"/>
      <c r="AI469" s="395"/>
      <c r="AJ469" s="395"/>
      <c r="AK469" s="395"/>
      <c r="AL469" s="395"/>
      <c r="AM469" s="395"/>
      <c r="AN469" s="395"/>
      <c r="AO469" s="395"/>
      <c r="AP469" s="395"/>
      <c r="AQ469" s="395"/>
      <c r="AR469" s="395"/>
      <c r="AS469" s="395"/>
      <c r="AT469" s="395"/>
      <c r="AU469" s="395"/>
      <c r="AV469" s="395"/>
      <c r="AW469" s="395"/>
      <c r="AX469" s="395"/>
    </row>
    <row r="470" spans="7:50" ht="12.75">
      <c r="G470" s="395"/>
      <c r="H470" s="395"/>
      <c r="I470" s="395"/>
      <c r="J470" s="395"/>
      <c r="K470" s="395"/>
      <c r="L470" s="395"/>
      <c r="M470" s="395"/>
      <c r="N470" s="395"/>
      <c r="O470" s="395"/>
      <c r="P470" s="395"/>
      <c r="Q470" s="395"/>
      <c r="R470" s="395"/>
      <c r="S470" s="395"/>
      <c r="T470" s="395"/>
      <c r="U470" s="395"/>
      <c r="V470" s="395"/>
      <c r="W470" s="395"/>
      <c r="X470" s="395"/>
      <c r="Y470" s="395"/>
      <c r="Z470" s="395"/>
      <c r="AA470" s="395"/>
      <c r="AB470" s="395"/>
      <c r="AC470" s="395"/>
      <c r="AD470" s="395"/>
      <c r="AE470" s="395"/>
      <c r="AF470" s="395"/>
      <c r="AG470" s="395"/>
      <c r="AH470" s="395"/>
      <c r="AI470" s="395"/>
      <c r="AJ470" s="395"/>
      <c r="AK470" s="395"/>
      <c r="AL470" s="395"/>
      <c r="AM470" s="395"/>
      <c r="AN470" s="395"/>
      <c r="AO470" s="395"/>
      <c r="AP470" s="395"/>
      <c r="AQ470" s="395"/>
      <c r="AR470" s="395"/>
      <c r="AS470" s="395"/>
      <c r="AT470" s="395"/>
      <c r="AU470" s="395"/>
      <c r="AV470" s="395"/>
      <c r="AW470" s="395"/>
      <c r="AX470" s="395"/>
    </row>
    <row r="471" spans="7:50" ht="12.75">
      <c r="G471" s="395"/>
      <c r="H471" s="395"/>
      <c r="I471" s="395"/>
      <c r="J471" s="395"/>
      <c r="K471" s="395"/>
      <c r="L471" s="395"/>
      <c r="M471" s="395"/>
      <c r="N471" s="395"/>
      <c r="O471" s="395"/>
      <c r="P471" s="395"/>
      <c r="Q471" s="395"/>
      <c r="R471" s="395"/>
      <c r="S471" s="395"/>
      <c r="T471" s="395"/>
      <c r="U471" s="395"/>
      <c r="V471" s="395"/>
      <c r="W471" s="395"/>
      <c r="X471" s="395"/>
      <c r="Y471" s="395"/>
      <c r="Z471" s="395"/>
      <c r="AA471" s="395"/>
      <c r="AB471" s="395"/>
      <c r="AC471" s="395"/>
      <c r="AD471" s="395"/>
      <c r="AE471" s="395"/>
      <c r="AF471" s="395"/>
      <c r="AG471" s="395"/>
      <c r="AH471" s="395"/>
      <c r="AI471" s="395"/>
      <c r="AJ471" s="395"/>
      <c r="AK471" s="395"/>
      <c r="AL471" s="395"/>
      <c r="AM471" s="395"/>
      <c r="AN471" s="395"/>
      <c r="AO471" s="395"/>
      <c r="AP471" s="395"/>
      <c r="AQ471" s="395"/>
      <c r="AR471" s="395"/>
      <c r="AS471" s="395"/>
      <c r="AT471" s="395"/>
      <c r="AU471" s="395"/>
      <c r="AV471" s="395"/>
      <c r="AW471" s="395"/>
      <c r="AX471" s="395"/>
    </row>
    <row r="472" spans="7:50" ht="12.75">
      <c r="G472" s="395"/>
      <c r="H472" s="395"/>
      <c r="I472" s="395"/>
      <c r="J472" s="395"/>
      <c r="K472" s="395"/>
      <c r="L472" s="395"/>
      <c r="M472" s="395"/>
      <c r="N472" s="395"/>
      <c r="O472" s="395"/>
      <c r="P472" s="395"/>
      <c r="Q472" s="395"/>
      <c r="R472" s="395"/>
      <c r="S472" s="395"/>
      <c r="T472" s="395"/>
      <c r="U472" s="395"/>
      <c r="V472" s="395"/>
      <c r="W472" s="395"/>
      <c r="X472" s="395"/>
      <c r="Y472" s="395"/>
      <c r="Z472" s="395"/>
      <c r="AA472" s="395"/>
      <c r="AB472" s="395"/>
      <c r="AC472" s="395"/>
      <c r="AD472" s="395"/>
      <c r="AE472" s="395"/>
      <c r="AF472" s="395"/>
      <c r="AG472" s="395"/>
      <c r="AH472" s="395"/>
      <c r="AI472" s="395"/>
      <c r="AJ472" s="395"/>
      <c r="AK472" s="395"/>
      <c r="AL472" s="395"/>
      <c r="AM472" s="395"/>
      <c r="AN472" s="395"/>
      <c r="AO472" s="395"/>
      <c r="AP472" s="395"/>
      <c r="AQ472" s="395"/>
      <c r="AR472" s="395"/>
      <c r="AS472" s="395"/>
      <c r="AT472" s="395"/>
      <c r="AU472" s="395"/>
      <c r="AV472" s="395"/>
      <c r="AW472" s="395"/>
      <c r="AX472" s="395"/>
    </row>
    <row r="473" spans="7:50" ht="12.75">
      <c r="G473" s="395"/>
      <c r="H473" s="395"/>
      <c r="I473" s="395"/>
      <c r="J473" s="395"/>
      <c r="K473" s="395"/>
      <c r="L473" s="395"/>
      <c r="M473" s="395"/>
      <c r="N473" s="395"/>
      <c r="O473" s="395"/>
      <c r="P473" s="395"/>
      <c r="Q473" s="395"/>
      <c r="R473" s="395"/>
      <c r="S473" s="395"/>
      <c r="T473" s="395"/>
      <c r="U473" s="395"/>
      <c r="V473" s="395"/>
      <c r="W473" s="395"/>
      <c r="X473" s="395"/>
      <c r="Y473" s="395"/>
      <c r="Z473" s="395"/>
      <c r="AA473" s="395"/>
      <c r="AB473" s="395"/>
      <c r="AC473" s="395"/>
      <c r="AD473" s="395"/>
      <c r="AE473" s="395"/>
      <c r="AF473" s="395"/>
      <c r="AG473" s="395"/>
      <c r="AH473" s="395"/>
      <c r="AI473" s="395"/>
      <c r="AJ473" s="395"/>
      <c r="AK473" s="395"/>
      <c r="AL473" s="395"/>
      <c r="AM473" s="395"/>
      <c r="AN473" s="395"/>
      <c r="AO473" s="395"/>
      <c r="AP473" s="395"/>
      <c r="AQ473" s="395"/>
      <c r="AR473" s="395"/>
      <c r="AS473" s="395"/>
      <c r="AT473" s="395"/>
      <c r="AU473" s="395"/>
      <c r="AV473" s="395"/>
      <c r="AW473" s="395"/>
      <c r="AX473" s="395"/>
    </row>
    <row r="474" spans="7:50" ht="12.75">
      <c r="G474" s="395"/>
      <c r="H474" s="395"/>
      <c r="I474" s="395"/>
      <c r="J474" s="395"/>
      <c r="K474" s="395"/>
      <c r="L474" s="395"/>
      <c r="M474" s="395"/>
      <c r="N474" s="395"/>
      <c r="O474" s="395"/>
      <c r="P474" s="395"/>
      <c r="Q474" s="395"/>
      <c r="R474" s="395"/>
      <c r="S474" s="395"/>
      <c r="T474" s="395"/>
      <c r="U474" s="395"/>
      <c r="V474" s="395"/>
      <c r="W474" s="395"/>
      <c r="X474" s="395"/>
      <c r="Y474" s="395"/>
      <c r="Z474" s="395"/>
      <c r="AA474" s="395"/>
      <c r="AB474" s="395"/>
      <c r="AC474" s="395"/>
      <c r="AD474" s="395"/>
      <c r="AE474" s="395"/>
      <c r="AF474" s="395"/>
      <c r="AG474" s="395"/>
      <c r="AH474" s="395"/>
      <c r="AI474" s="395"/>
      <c r="AJ474" s="395"/>
      <c r="AK474" s="395"/>
      <c r="AL474" s="395"/>
      <c r="AM474" s="395"/>
      <c r="AN474" s="395"/>
      <c r="AO474" s="395"/>
      <c r="AP474" s="395"/>
      <c r="AQ474" s="395"/>
      <c r="AR474" s="395"/>
      <c r="AS474" s="395"/>
      <c r="AT474" s="395"/>
      <c r="AU474" s="395"/>
      <c r="AV474" s="395"/>
      <c r="AW474" s="395"/>
      <c r="AX474" s="395"/>
    </row>
    <row r="475" spans="7:50" ht="12.75">
      <c r="G475" s="395"/>
      <c r="H475" s="395"/>
      <c r="I475" s="395"/>
      <c r="J475" s="395"/>
      <c r="K475" s="395"/>
      <c r="L475" s="395"/>
      <c r="M475" s="395"/>
      <c r="N475" s="395"/>
      <c r="O475" s="395"/>
      <c r="P475" s="395"/>
      <c r="Q475" s="395"/>
      <c r="R475" s="395"/>
      <c r="S475" s="395"/>
      <c r="T475" s="395"/>
      <c r="U475" s="395"/>
      <c r="V475" s="395"/>
      <c r="W475" s="395"/>
      <c r="X475" s="395"/>
      <c r="Y475" s="395"/>
      <c r="Z475" s="395"/>
      <c r="AA475" s="395"/>
      <c r="AB475" s="395"/>
      <c r="AC475" s="395"/>
      <c r="AD475" s="395"/>
      <c r="AE475" s="395"/>
      <c r="AF475" s="395"/>
      <c r="AG475" s="395"/>
      <c r="AH475" s="395"/>
      <c r="AI475" s="395"/>
      <c r="AJ475" s="395"/>
      <c r="AK475" s="395"/>
      <c r="AL475" s="395"/>
      <c r="AM475" s="395"/>
      <c r="AN475" s="395"/>
      <c r="AO475" s="395"/>
      <c r="AP475" s="395"/>
      <c r="AQ475" s="395"/>
      <c r="AR475" s="395"/>
      <c r="AS475" s="395"/>
      <c r="AT475" s="395"/>
      <c r="AU475" s="395"/>
      <c r="AV475" s="395"/>
      <c r="AW475" s="395"/>
      <c r="AX475" s="395"/>
    </row>
    <row r="476" spans="7:50" ht="12.75">
      <c r="G476" s="395"/>
      <c r="H476" s="395"/>
      <c r="I476" s="395"/>
      <c r="J476" s="395"/>
      <c r="K476" s="395"/>
      <c r="L476" s="395"/>
      <c r="M476" s="395"/>
      <c r="N476" s="395"/>
      <c r="O476" s="395"/>
      <c r="P476" s="395"/>
      <c r="Q476" s="395"/>
      <c r="R476" s="395"/>
      <c r="S476" s="395"/>
      <c r="T476" s="395"/>
      <c r="U476" s="395"/>
      <c r="V476" s="395"/>
      <c r="W476" s="395"/>
      <c r="X476" s="395"/>
      <c r="Y476" s="395"/>
      <c r="Z476" s="395"/>
      <c r="AA476" s="395"/>
      <c r="AB476" s="395"/>
      <c r="AC476" s="395"/>
      <c r="AD476" s="395"/>
      <c r="AE476" s="395"/>
      <c r="AF476" s="395"/>
      <c r="AG476" s="395"/>
      <c r="AH476" s="395"/>
      <c r="AI476" s="395"/>
      <c r="AJ476" s="395"/>
      <c r="AK476" s="395"/>
      <c r="AL476" s="395"/>
      <c r="AM476" s="395"/>
      <c r="AN476" s="395"/>
      <c r="AO476" s="395"/>
      <c r="AP476" s="395"/>
      <c r="AQ476" s="395"/>
      <c r="AR476" s="395"/>
      <c r="AS476" s="395"/>
      <c r="AT476" s="395"/>
      <c r="AU476" s="395"/>
      <c r="AV476" s="395"/>
      <c r="AW476" s="395"/>
      <c r="AX476" s="395"/>
    </row>
    <row r="477" spans="7:50" ht="12.75">
      <c r="G477" s="395"/>
      <c r="H477" s="395"/>
      <c r="I477" s="395"/>
      <c r="J477" s="395"/>
      <c r="K477" s="395"/>
      <c r="L477" s="395"/>
      <c r="M477" s="395"/>
      <c r="N477" s="395"/>
      <c r="O477" s="395"/>
      <c r="P477" s="395"/>
      <c r="Q477" s="395"/>
      <c r="R477" s="395"/>
      <c r="S477" s="395"/>
      <c r="T477" s="395"/>
      <c r="U477" s="395"/>
      <c r="V477" s="395"/>
      <c r="W477" s="395"/>
      <c r="X477" s="395"/>
      <c r="Y477" s="395"/>
      <c r="Z477" s="395"/>
      <c r="AA477" s="395"/>
      <c r="AB477" s="395"/>
      <c r="AC477" s="395"/>
      <c r="AD477" s="395"/>
      <c r="AE477" s="395"/>
      <c r="AF477" s="395"/>
      <c r="AG477" s="395"/>
      <c r="AH477" s="395"/>
      <c r="AI477" s="395"/>
      <c r="AJ477" s="395"/>
      <c r="AK477" s="395"/>
      <c r="AL477" s="395"/>
      <c r="AM477" s="395"/>
      <c r="AN477" s="395"/>
      <c r="AO477" s="395"/>
      <c r="AP477" s="395"/>
      <c r="AQ477" s="395"/>
      <c r="AR477" s="395"/>
      <c r="AS477" s="395"/>
      <c r="AT477" s="395"/>
      <c r="AU477" s="395"/>
      <c r="AV477" s="395"/>
      <c r="AW477" s="395"/>
      <c r="AX477" s="395"/>
    </row>
    <row r="478" spans="7:50" ht="12.75">
      <c r="G478" s="395"/>
      <c r="H478" s="395"/>
      <c r="I478" s="395"/>
      <c r="J478" s="395"/>
      <c r="K478" s="395"/>
      <c r="L478" s="395"/>
      <c r="M478" s="395"/>
      <c r="N478" s="395"/>
      <c r="O478" s="395"/>
      <c r="P478" s="395"/>
      <c r="Q478" s="395"/>
      <c r="R478" s="395"/>
      <c r="S478" s="395"/>
      <c r="T478" s="395"/>
      <c r="U478" s="395"/>
      <c r="V478" s="395"/>
      <c r="W478" s="395"/>
      <c r="X478" s="395"/>
      <c r="Y478" s="395"/>
      <c r="Z478" s="395"/>
      <c r="AA478" s="395"/>
      <c r="AB478" s="395"/>
      <c r="AC478" s="395"/>
      <c r="AD478" s="395"/>
      <c r="AE478" s="395"/>
      <c r="AF478" s="395"/>
      <c r="AG478" s="395"/>
      <c r="AH478" s="395"/>
      <c r="AI478" s="395"/>
      <c r="AJ478" s="395"/>
      <c r="AK478" s="395"/>
      <c r="AL478" s="395"/>
      <c r="AM478" s="395"/>
      <c r="AN478" s="395"/>
      <c r="AO478" s="395"/>
      <c r="AP478" s="395"/>
      <c r="AQ478" s="395"/>
      <c r="AR478" s="395"/>
      <c r="AS478" s="395"/>
      <c r="AT478" s="395"/>
      <c r="AU478" s="395"/>
      <c r="AV478" s="395"/>
      <c r="AW478" s="395"/>
      <c r="AX478" s="395"/>
    </row>
    <row r="479" spans="7:50" ht="12.75">
      <c r="G479" s="395"/>
      <c r="H479" s="395"/>
      <c r="I479" s="395"/>
      <c r="J479" s="395"/>
      <c r="K479" s="395"/>
      <c r="L479" s="395"/>
      <c r="M479" s="395"/>
      <c r="N479" s="395"/>
      <c r="O479" s="395"/>
      <c r="P479" s="395"/>
      <c r="Q479" s="395"/>
      <c r="R479" s="395"/>
      <c r="S479" s="395"/>
      <c r="T479" s="395"/>
      <c r="U479" s="395"/>
      <c r="V479" s="395"/>
      <c r="W479" s="395"/>
      <c r="X479" s="395"/>
      <c r="Y479" s="395"/>
      <c r="Z479" s="395"/>
      <c r="AA479" s="395"/>
      <c r="AB479" s="395"/>
      <c r="AC479" s="395"/>
      <c r="AD479" s="395"/>
      <c r="AE479" s="395"/>
      <c r="AF479" s="395"/>
      <c r="AG479" s="395"/>
      <c r="AH479" s="395"/>
      <c r="AI479" s="395"/>
      <c r="AJ479" s="395"/>
      <c r="AK479" s="395"/>
      <c r="AL479" s="395"/>
      <c r="AM479" s="395"/>
      <c r="AN479" s="395"/>
      <c r="AO479" s="395"/>
      <c r="AP479" s="395"/>
      <c r="AQ479" s="395"/>
      <c r="AR479" s="395"/>
      <c r="AS479" s="395"/>
      <c r="AT479" s="395"/>
      <c r="AU479" s="395"/>
      <c r="AV479" s="395"/>
      <c r="AW479" s="395"/>
      <c r="AX479" s="395"/>
    </row>
    <row r="480" spans="7:50" ht="12.75">
      <c r="G480" s="395"/>
      <c r="H480" s="395"/>
      <c r="I480" s="395"/>
      <c r="J480" s="395"/>
      <c r="K480" s="395"/>
      <c r="L480" s="395"/>
      <c r="M480" s="395"/>
      <c r="N480" s="395"/>
      <c r="O480" s="395"/>
      <c r="P480" s="395"/>
      <c r="Q480" s="395"/>
      <c r="R480" s="395"/>
      <c r="S480" s="395"/>
      <c r="T480" s="395"/>
      <c r="U480" s="395"/>
      <c r="V480" s="395"/>
      <c r="W480" s="395"/>
      <c r="X480" s="395"/>
      <c r="Y480" s="395"/>
      <c r="Z480" s="395"/>
      <c r="AA480" s="395"/>
      <c r="AB480" s="395"/>
      <c r="AC480" s="395"/>
      <c r="AD480" s="395"/>
      <c r="AE480" s="395"/>
      <c r="AF480" s="395"/>
      <c r="AG480" s="395"/>
      <c r="AH480" s="395"/>
      <c r="AI480" s="395"/>
      <c r="AJ480" s="395"/>
      <c r="AK480" s="395"/>
      <c r="AL480" s="395"/>
      <c r="AM480" s="395"/>
      <c r="AN480" s="395"/>
      <c r="AO480" s="395"/>
      <c r="AP480" s="395"/>
      <c r="AQ480" s="395"/>
      <c r="AR480" s="395"/>
      <c r="AS480" s="395"/>
      <c r="AT480" s="395"/>
      <c r="AU480" s="395"/>
      <c r="AV480" s="395"/>
      <c r="AW480" s="395"/>
      <c r="AX480" s="395"/>
    </row>
    <row r="481" spans="7:50" ht="12.75">
      <c r="G481" s="395"/>
      <c r="H481" s="395"/>
      <c r="I481" s="395"/>
      <c r="J481" s="395"/>
      <c r="K481" s="395"/>
      <c r="L481" s="395"/>
      <c r="M481" s="395"/>
      <c r="N481" s="395"/>
      <c r="O481" s="395"/>
      <c r="P481" s="395"/>
      <c r="Q481" s="395"/>
      <c r="R481" s="395"/>
      <c r="S481" s="395"/>
      <c r="T481" s="395"/>
      <c r="U481" s="395"/>
      <c r="V481" s="395"/>
      <c r="W481" s="395"/>
      <c r="X481" s="395"/>
      <c r="Y481" s="395"/>
      <c r="Z481" s="395"/>
      <c r="AA481" s="395"/>
      <c r="AB481" s="395"/>
      <c r="AC481" s="395"/>
      <c r="AD481" s="395"/>
      <c r="AE481" s="395"/>
      <c r="AF481" s="395"/>
      <c r="AG481" s="395"/>
      <c r="AH481" s="395"/>
      <c r="AI481" s="395"/>
      <c r="AJ481" s="395"/>
      <c r="AK481" s="395"/>
      <c r="AL481" s="395"/>
      <c r="AM481" s="395"/>
      <c r="AN481" s="395"/>
      <c r="AO481" s="395"/>
      <c r="AP481" s="395"/>
      <c r="AQ481" s="395"/>
      <c r="AR481" s="395"/>
      <c r="AS481" s="395"/>
      <c r="AT481" s="395"/>
      <c r="AU481" s="395"/>
      <c r="AV481" s="395"/>
      <c r="AW481" s="395"/>
      <c r="AX481" s="395"/>
    </row>
    <row r="482" spans="7:50" ht="12.75">
      <c r="G482" s="395"/>
      <c r="H482" s="395"/>
      <c r="I482" s="395"/>
      <c r="J482" s="395"/>
      <c r="K482" s="395"/>
      <c r="L482" s="395"/>
      <c r="M482" s="395"/>
      <c r="N482" s="395"/>
      <c r="O482" s="395"/>
      <c r="P482" s="395"/>
      <c r="Q482" s="395"/>
      <c r="R482" s="395"/>
      <c r="S482" s="395"/>
      <c r="T482" s="395"/>
      <c r="U482" s="395"/>
      <c r="V482" s="395"/>
      <c r="W482" s="395"/>
      <c r="X482" s="395"/>
      <c r="Y482" s="395"/>
      <c r="Z482" s="395"/>
      <c r="AA482" s="395"/>
      <c r="AB482" s="395"/>
      <c r="AC482" s="395"/>
      <c r="AD482" s="395"/>
      <c r="AE482" s="395"/>
      <c r="AF482" s="395"/>
      <c r="AG482" s="395"/>
      <c r="AH482" s="395"/>
      <c r="AI482" s="395"/>
      <c r="AJ482" s="395"/>
      <c r="AK482" s="395"/>
      <c r="AL482" s="395"/>
      <c r="AM482" s="395"/>
      <c r="AN482" s="395"/>
      <c r="AO482" s="395"/>
      <c r="AP482" s="395"/>
      <c r="AQ482" s="395"/>
      <c r="AR482" s="395"/>
      <c r="AS482" s="395"/>
      <c r="AT482" s="395"/>
      <c r="AU482" s="395"/>
      <c r="AV482" s="395"/>
      <c r="AW482" s="395"/>
      <c r="AX482" s="395"/>
    </row>
    <row r="483" spans="7:50" ht="12.75">
      <c r="G483" s="395"/>
      <c r="H483" s="395"/>
      <c r="I483" s="395"/>
      <c r="J483" s="395"/>
      <c r="K483" s="395"/>
      <c r="L483" s="395"/>
      <c r="M483" s="395"/>
      <c r="N483" s="395"/>
      <c r="O483" s="395"/>
      <c r="P483" s="395"/>
      <c r="Q483" s="395"/>
      <c r="R483" s="395"/>
      <c r="S483" s="395"/>
      <c r="T483" s="395"/>
      <c r="U483" s="395"/>
      <c r="V483" s="395"/>
      <c r="W483" s="395"/>
      <c r="X483" s="395"/>
      <c r="Y483" s="395"/>
      <c r="Z483" s="395"/>
      <c r="AA483" s="395"/>
      <c r="AB483" s="395"/>
      <c r="AC483" s="395"/>
      <c r="AD483" s="395"/>
      <c r="AE483" s="395"/>
      <c r="AF483" s="395"/>
      <c r="AG483" s="395"/>
      <c r="AH483" s="395"/>
      <c r="AI483" s="395"/>
      <c r="AJ483" s="395"/>
      <c r="AK483" s="395"/>
      <c r="AL483" s="395"/>
      <c r="AM483" s="395"/>
      <c r="AN483" s="395"/>
      <c r="AO483" s="395"/>
      <c r="AP483" s="395"/>
      <c r="AQ483" s="395"/>
      <c r="AR483" s="395"/>
      <c r="AS483" s="395"/>
      <c r="AT483" s="395"/>
      <c r="AU483" s="395"/>
      <c r="AV483" s="395"/>
      <c r="AW483" s="395"/>
      <c r="AX483" s="395"/>
    </row>
    <row r="484" spans="7:50" ht="12.75">
      <c r="G484" s="395"/>
      <c r="H484" s="395"/>
      <c r="I484" s="395"/>
      <c r="J484" s="395"/>
      <c r="K484" s="395"/>
      <c r="L484" s="395"/>
      <c r="M484" s="395"/>
      <c r="N484" s="395"/>
      <c r="O484" s="395"/>
      <c r="P484" s="395"/>
      <c r="Q484" s="395"/>
      <c r="R484" s="395"/>
      <c r="S484" s="395"/>
      <c r="T484" s="395"/>
      <c r="U484" s="395"/>
      <c r="V484" s="395"/>
      <c r="W484" s="395"/>
      <c r="X484" s="395"/>
      <c r="Y484" s="395"/>
      <c r="Z484" s="395"/>
      <c r="AA484" s="395"/>
      <c r="AB484" s="395"/>
      <c r="AC484" s="395"/>
      <c r="AD484" s="395"/>
      <c r="AE484" s="395"/>
      <c r="AF484" s="395"/>
      <c r="AG484" s="395"/>
      <c r="AH484" s="395"/>
      <c r="AI484" s="395"/>
      <c r="AJ484" s="395"/>
      <c r="AK484" s="395"/>
      <c r="AL484" s="395"/>
      <c r="AM484" s="395"/>
      <c r="AN484" s="395"/>
      <c r="AO484" s="395"/>
      <c r="AP484" s="395"/>
      <c r="AQ484" s="395"/>
      <c r="AR484" s="395"/>
      <c r="AS484" s="395"/>
      <c r="AT484" s="395"/>
      <c r="AU484" s="395"/>
      <c r="AV484" s="395"/>
      <c r="AW484" s="395"/>
      <c r="AX484" s="395"/>
    </row>
    <row r="485" spans="7:50" ht="12.75">
      <c r="G485" s="395"/>
      <c r="H485" s="395"/>
      <c r="I485" s="395"/>
      <c r="J485" s="395"/>
      <c r="K485" s="395"/>
      <c r="L485" s="395"/>
      <c r="M485" s="395"/>
      <c r="N485" s="395"/>
      <c r="O485" s="395"/>
      <c r="P485" s="395"/>
      <c r="Q485" s="395"/>
      <c r="R485" s="395"/>
      <c r="S485" s="395"/>
      <c r="T485" s="395"/>
      <c r="U485" s="395"/>
      <c r="V485" s="395"/>
      <c r="W485" s="395"/>
      <c r="X485" s="395"/>
      <c r="Y485" s="395"/>
      <c r="Z485" s="395"/>
      <c r="AA485" s="395"/>
      <c r="AB485" s="395"/>
      <c r="AC485" s="395"/>
      <c r="AD485" s="395"/>
      <c r="AE485" s="395"/>
      <c r="AF485" s="395"/>
      <c r="AG485" s="395"/>
      <c r="AH485" s="395"/>
      <c r="AI485" s="395"/>
      <c r="AJ485" s="395"/>
      <c r="AK485" s="395"/>
      <c r="AL485" s="395"/>
      <c r="AM485" s="395"/>
      <c r="AN485" s="395"/>
      <c r="AO485" s="395"/>
      <c r="AP485" s="395"/>
      <c r="AQ485" s="395"/>
      <c r="AR485" s="395"/>
      <c r="AS485" s="395"/>
      <c r="AT485" s="395"/>
      <c r="AU485" s="395"/>
      <c r="AV485" s="395"/>
      <c r="AW485" s="395"/>
      <c r="AX485" s="395"/>
    </row>
    <row r="486" spans="7:50" ht="12.75">
      <c r="G486" s="395"/>
      <c r="H486" s="395"/>
      <c r="I486" s="395"/>
      <c r="J486" s="395"/>
      <c r="K486" s="395"/>
      <c r="L486" s="395"/>
      <c r="M486" s="395"/>
      <c r="N486" s="395"/>
      <c r="O486" s="395"/>
      <c r="P486" s="395"/>
      <c r="Q486" s="395"/>
      <c r="R486" s="395"/>
      <c r="S486" s="395"/>
      <c r="T486" s="395"/>
      <c r="U486" s="395"/>
      <c r="V486" s="395"/>
      <c r="W486" s="395"/>
      <c r="X486" s="395"/>
      <c r="Y486" s="395"/>
      <c r="Z486" s="395"/>
      <c r="AA486" s="395"/>
      <c r="AB486" s="395"/>
      <c r="AC486" s="395"/>
      <c r="AD486" s="395"/>
      <c r="AE486" s="395"/>
      <c r="AF486" s="395"/>
      <c r="AG486" s="395"/>
      <c r="AH486" s="395"/>
      <c r="AI486" s="395"/>
      <c r="AJ486" s="395"/>
      <c r="AK486" s="395"/>
      <c r="AL486" s="395"/>
      <c r="AM486" s="395"/>
      <c r="AN486" s="395"/>
      <c r="AO486" s="395"/>
      <c r="AP486" s="395"/>
      <c r="AQ486" s="395"/>
      <c r="AR486" s="395"/>
      <c r="AS486" s="395"/>
      <c r="AT486" s="395"/>
      <c r="AU486" s="395"/>
      <c r="AV486" s="395"/>
      <c r="AW486" s="395"/>
      <c r="AX486" s="395"/>
    </row>
    <row r="487" spans="7:50" ht="12.75">
      <c r="G487" s="395"/>
      <c r="H487" s="395"/>
      <c r="I487" s="395"/>
      <c r="J487" s="395"/>
      <c r="K487" s="395"/>
      <c r="L487" s="395"/>
      <c r="M487" s="395"/>
      <c r="N487" s="395"/>
      <c r="O487" s="395"/>
      <c r="P487" s="395"/>
      <c r="Q487" s="395"/>
      <c r="R487" s="395"/>
      <c r="S487" s="395"/>
      <c r="T487" s="395"/>
      <c r="U487" s="395"/>
      <c r="V487" s="395"/>
      <c r="W487" s="395"/>
      <c r="X487" s="395"/>
      <c r="Y487" s="395"/>
      <c r="Z487" s="395"/>
      <c r="AA487" s="395"/>
      <c r="AB487" s="395"/>
      <c r="AC487" s="395"/>
      <c r="AD487" s="395"/>
      <c r="AE487" s="395"/>
      <c r="AF487" s="395"/>
      <c r="AG487" s="395"/>
      <c r="AH487" s="395"/>
      <c r="AI487" s="395"/>
      <c r="AJ487" s="395"/>
      <c r="AK487" s="395"/>
      <c r="AL487" s="395"/>
      <c r="AM487" s="395"/>
      <c r="AN487" s="395"/>
      <c r="AO487" s="395"/>
      <c r="AP487" s="395"/>
      <c r="AQ487" s="395"/>
      <c r="AR487" s="395"/>
      <c r="AS487" s="395"/>
      <c r="AT487" s="395"/>
      <c r="AU487" s="395"/>
      <c r="AV487" s="395"/>
      <c r="AW487" s="395"/>
      <c r="AX487" s="395"/>
    </row>
    <row r="488" spans="7:50" ht="12.75">
      <c r="G488" s="395"/>
      <c r="H488" s="395"/>
      <c r="I488" s="395"/>
      <c r="J488" s="395"/>
      <c r="K488" s="395"/>
      <c r="L488" s="395"/>
      <c r="M488" s="395"/>
      <c r="N488" s="395"/>
      <c r="O488" s="395"/>
      <c r="P488" s="395"/>
      <c r="Q488" s="395"/>
      <c r="R488" s="395"/>
      <c r="S488" s="395"/>
      <c r="T488" s="395"/>
      <c r="U488" s="395"/>
      <c r="V488" s="395"/>
      <c r="W488" s="395"/>
      <c r="X488" s="395"/>
      <c r="Y488" s="395"/>
      <c r="Z488" s="395"/>
      <c r="AA488" s="395"/>
      <c r="AB488" s="395"/>
      <c r="AC488" s="395"/>
      <c r="AD488" s="395"/>
      <c r="AE488" s="395"/>
      <c r="AF488" s="395"/>
      <c r="AG488" s="395"/>
      <c r="AH488" s="395"/>
      <c r="AI488" s="395"/>
      <c r="AJ488" s="395"/>
      <c r="AK488" s="395"/>
      <c r="AL488" s="395"/>
      <c r="AM488" s="395"/>
      <c r="AN488" s="395"/>
      <c r="AO488" s="395"/>
      <c r="AP488" s="395"/>
      <c r="AQ488" s="395"/>
      <c r="AR488" s="395"/>
      <c r="AS488" s="395"/>
      <c r="AT488" s="395"/>
      <c r="AU488" s="395"/>
      <c r="AV488" s="395"/>
      <c r="AW488" s="395"/>
      <c r="AX488" s="395"/>
    </row>
    <row r="489" spans="7:50" ht="12.75">
      <c r="G489" s="395"/>
      <c r="H489" s="395"/>
      <c r="I489" s="395"/>
      <c r="J489" s="395"/>
      <c r="K489" s="395"/>
      <c r="L489" s="395"/>
      <c r="M489" s="395"/>
      <c r="N489" s="395"/>
      <c r="O489" s="395"/>
      <c r="P489" s="395"/>
      <c r="Q489" s="395"/>
      <c r="R489" s="395"/>
      <c r="S489" s="395"/>
      <c r="T489" s="395"/>
      <c r="U489" s="395"/>
      <c r="V489" s="395"/>
      <c r="W489" s="395"/>
      <c r="X489" s="395"/>
      <c r="Y489" s="395"/>
      <c r="Z489" s="395"/>
      <c r="AA489" s="395"/>
      <c r="AB489" s="395"/>
      <c r="AC489" s="395"/>
      <c r="AD489" s="395"/>
      <c r="AE489" s="395"/>
      <c r="AF489" s="395"/>
      <c r="AG489" s="395"/>
      <c r="AH489" s="395"/>
      <c r="AI489" s="395"/>
      <c r="AJ489" s="395"/>
      <c r="AK489" s="395"/>
      <c r="AL489" s="395"/>
      <c r="AM489" s="395"/>
      <c r="AN489" s="395"/>
      <c r="AO489" s="395"/>
      <c r="AP489" s="395"/>
      <c r="AQ489" s="395"/>
      <c r="AR489" s="395"/>
      <c r="AS489" s="395"/>
      <c r="AT489" s="395"/>
      <c r="AU489" s="395"/>
      <c r="AV489" s="395"/>
      <c r="AW489" s="395"/>
      <c r="AX489" s="395"/>
    </row>
    <row r="490" spans="7:50" ht="12.75">
      <c r="G490" s="395"/>
      <c r="H490" s="395"/>
      <c r="I490" s="395"/>
      <c r="J490" s="395"/>
      <c r="K490" s="395"/>
      <c r="L490" s="395"/>
      <c r="M490" s="395"/>
      <c r="N490" s="395"/>
      <c r="O490" s="395"/>
      <c r="P490" s="395"/>
      <c r="Q490" s="395"/>
      <c r="R490" s="395"/>
      <c r="S490" s="395"/>
      <c r="T490" s="395"/>
      <c r="U490" s="395"/>
      <c r="V490" s="395"/>
      <c r="W490" s="395"/>
      <c r="X490" s="395"/>
      <c r="Y490" s="395"/>
      <c r="Z490" s="395"/>
      <c r="AA490" s="395"/>
      <c r="AB490" s="395"/>
      <c r="AC490" s="395"/>
      <c r="AD490" s="395"/>
      <c r="AE490" s="395"/>
      <c r="AF490" s="395"/>
      <c r="AG490" s="395"/>
      <c r="AH490" s="395"/>
      <c r="AI490" s="395"/>
      <c r="AJ490" s="395"/>
      <c r="AK490" s="395"/>
      <c r="AL490" s="395"/>
      <c r="AM490" s="395"/>
      <c r="AN490" s="395"/>
      <c r="AO490" s="395"/>
      <c r="AP490" s="395"/>
      <c r="AQ490" s="395"/>
      <c r="AR490" s="395"/>
      <c r="AS490" s="395"/>
      <c r="AT490" s="395"/>
      <c r="AU490" s="395"/>
      <c r="AV490" s="395"/>
      <c r="AW490" s="395"/>
      <c r="AX490" s="395"/>
    </row>
    <row r="491" spans="7:50" ht="12.75">
      <c r="G491" s="395"/>
      <c r="H491" s="395"/>
      <c r="I491" s="395"/>
      <c r="J491" s="395"/>
      <c r="K491" s="395"/>
      <c r="L491" s="395"/>
      <c r="M491" s="395"/>
      <c r="N491" s="395"/>
      <c r="O491" s="395"/>
      <c r="P491" s="395"/>
      <c r="Q491" s="395"/>
      <c r="R491" s="395"/>
      <c r="S491" s="395"/>
      <c r="T491" s="395"/>
      <c r="U491" s="395"/>
      <c r="V491" s="395"/>
      <c r="W491" s="395"/>
      <c r="X491" s="395"/>
      <c r="Y491" s="395"/>
      <c r="Z491" s="395"/>
      <c r="AA491" s="395"/>
      <c r="AB491" s="395"/>
      <c r="AC491" s="395"/>
      <c r="AD491" s="395"/>
      <c r="AE491" s="395"/>
      <c r="AF491" s="395"/>
      <c r="AG491" s="395"/>
      <c r="AH491" s="395"/>
      <c r="AI491" s="395"/>
      <c r="AJ491" s="395"/>
      <c r="AK491" s="395"/>
      <c r="AL491" s="395"/>
      <c r="AM491" s="395"/>
      <c r="AN491" s="395"/>
      <c r="AO491" s="395"/>
      <c r="AP491" s="395"/>
      <c r="AQ491" s="395"/>
      <c r="AR491" s="395"/>
      <c r="AS491" s="395"/>
      <c r="AT491" s="395"/>
      <c r="AU491" s="395"/>
      <c r="AV491" s="395"/>
      <c r="AW491" s="395"/>
      <c r="AX491" s="395"/>
    </row>
    <row r="492" spans="7:50" ht="12.75">
      <c r="G492" s="395"/>
      <c r="H492" s="395"/>
      <c r="I492" s="395"/>
      <c r="J492" s="395"/>
      <c r="K492" s="395"/>
      <c r="L492" s="395"/>
      <c r="M492" s="395"/>
      <c r="N492" s="395"/>
      <c r="O492" s="395"/>
      <c r="P492" s="395"/>
      <c r="Q492" s="395"/>
      <c r="R492" s="395"/>
      <c r="S492" s="395"/>
      <c r="T492" s="395"/>
      <c r="U492" s="395"/>
      <c r="V492" s="395"/>
      <c r="W492" s="395"/>
      <c r="X492" s="395"/>
      <c r="Y492" s="395"/>
      <c r="Z492" s="395"/>
      <c r="AA492" s="395"/>
      <c r="AB492" s="395"/>
      <c r="AC492" s="395"/>
      <c r="AD492" s="395"/>
      <c r="AE492" s="395"/>
      <c r="AF492" s="395"/>
      <c r="AG492" s="395"/>
      <c r="AH492" s="395"/>
      <c r="AI492" s="395"/>
      <c r="AJ492" s="395"/>
      <c r="AK492" s="395"/>
      <c r="AL492" s="395"/>
      <c r="AM492" s="395"/>
      <c r="AN492" s="395"/>
      <c r="AO492" s="395"/>
      <c r="AP492" s="395"/>
      <c r="AQ492" s="395"/>
      <c r="AR492" s="395"/>
      <c r="AS492" s="395"/>
      <c r="AT492" s="395"/>
      <c r="AU492" s="395"/>
      <c r="AV492" s="395"/>
      <c r="AW492" s="395"/>
      <c r="AX492" s="395"/>
    </row>
    <row r="493" spans="7:50" ht="12.75">
      <c r="G493" s="395"/>
      <c r="H493" s="395"/>
      <c r="I493" s="395"/>
      <c r="J493" s="395"/>
      <c r="K493" s="395"/>
      <c r="L493" s="395"/>
      <c r="M493" s="395"/>
      <c r="N493" s="395"/>
      <c r="O493" s="395"/>
      <c r="P493" s="395"/>
      <c r="Q493" s="395"/>
      <c r="R493" s="395"/>
      <c r="S493" s="395"/>
      <c r="T493" s="395"/>
      <c r="U493" s="395"/>
      <c r="V493" s="395"/>
      <c r="W493" s="395"/>
      <c r="X493" s="395"/>
      <c r="Y493" s="395"/>
      <c r="Z493" s="395"/>
      <c r="AA493" s="395"/>
      <c r="AB493" s="395"/>
      <c r="AC493" s="395"/>
      <c r="AD493" s="395"/>
      <c r="AE493" s="395"/>
      <c r="AF493" s="395"/>
      <c r="AG493" s="395"/>
      <c r="AH493" s="395"/>
      <c r="AI493" s="395"/>
      <c r="AJ493" s="395"/>
      <c r="AK493" s="395"/>
      <c r="AL493" s="395"/>
      <c r="AM493" s="395"/>
      <c r="AN493" s="395"/>
      <c r="AO493" s="395"/>
      <c r="AP493" s="395"/>
      <c r="AQ493" s="395"/>
      <c r="AR493" s="395"/>
      <c r="AS493" s="395"/>
      <c r="AT493" s="395"/>
      <c r="AU493" s="395"/>
      <c r="AV493" s="395"/>
      <c r="AW493" s="395"/>
      <c r="AX493" s="395"/>
    </row>
    <row r="494" spans="7:50" ht="12.75">
      <c r="G494" s="395"/>
      <c r="H494" s="395"/>
      <c r="I494" s="395"/>
      <c r="J494" s="395"/>
      <c r="K494" s="395"/>
      <c r="L494" s="395"/>
      <c r="M494" s="395"/>
      <c r="N494" s="395"/>
      <c r="O494" s="395"/>
      <c r="P494" s="395"/>
      <c r="Q494" s="395"/>
      <c r="R494" s="395"/>
      <c r="S494" s="395"/>
      <c r="T494" s="395"/>
      <c r="U494" s="395"/>
      <c r="V494" s="395"/>
      <c r="W494" s="395"/>
      <c r="X494" s="395"/>
      <c r="Y494" s="395"/>
      <c r="Z494" s="395"/>
      <c r="AA494" s="395"/>
      <c r="AB494" s="395"/>
      <c r="AC494" s="395"/>
      <c r="AD494" s="395"/>
      <c r="AE494" s="395"/>
      <c r="AF494" s="395"/>
      <c r="AG494" s="395"/>
      <c r="AH494" s="395"/>
      <c r="AI494" s="395"/>
      <c r="AJ494" s="395"/>
      <c r="AK494" s="395"/>
      <c r="AL494" s="395"/>
      <c r="AM494" s="395"/>
      <c r="AN494" s="395"/>
      <c r="AO494" s="395"/>
      <c r="AP494" s="395"/>
      <c r="AQ494" s="395"/>
      <c r="AR494" s="395"/>
      <c r="AS494" s="395"/>
      <c r="AT494" s="395"/>
      <c r="AU494" s="395"/>
      <c r="AV494" s="395"/>
      <c r="AW494" s="395"/>
      <c r="AX494" s="395"/>
    </row>
    <row r="495" spans="7:50" ht="12.75">
      <c r="G495" s="395"/>
      <c r="H495" s="395"/>
      <c r="I495" s="395"/>
      <c r="J495" s="395"/>
      <c r="K495" s="395"/>
      <c r="L495" s="395"/>
      <c r="M495" s="395"/>
      <c r="N495" s="395"/>
      <c r="O495" s="395"/>
      <c r="P495" s="395"/>
      <c r="Q495" s="395"/>
      <c r="R495" s="395"/>
      <c r="S495" s="395"/>
      <c r="T495" s="395"/>
      <c r="U495" s="395"/>
      <c r="V495" s="395"/>
      <c r="W495" s="395"/>
      <c r="X495" s="395"/>
      <c r="Y495" s="395"/>
      <c r="Z495" s="395"/>
      <c r="AA495" s="395"/>
      <c r="AB495" s="395"/>
      <c r="AC495" s="395"/>
      <c r="AD495" s="395"/>
      <c r="AE495" s="395"/>
      <c r="AF495" s="395"/>
      <c r="AG495" s="395"/>
      <c r="AH495" s="395"/>
      <c r="AI495" s="395"/>
      <c r="AJ495" s="395"/>
      <c r="AK495" s="395"/>
      <c r="AL495" s="395"/>
      <c r="AM495" s="395"/>
      <c r="AN495" s="395"/>
      <c r="AO495" s="395"/>
      <c r="AP495" s="395"/>
      <c r="AQ495" s="395"/>
      <c r="AR495" s="395"/>
      <c r="AS495" s="395"/>
      <c r="AT495" s="395"/>
      <c r="AU495" s="395"/>
      <c r="AV495" s="395"/>
      <c r="AW495" s="395"/>
      <c r="AX495" s="395"/>
    </row>
    <row r="496" spans="7:50" ht="12.75">
      <c r="G496" s="395"/>
      <c r="H496" s="395"/>
      <c r="I496" s="395"/>
      <c r="J496" s="395"/>
      <c r="K496" s="395"/>
      <c r="L496" s="395"/>
      <c r="M496" s="395"/>
      <c r="N496" s="395"/>
      <c r="O496" s="395"/>
      <c r="P496" s="395"/>
      <c r="Q496" s="395"/>
      <c r="R496" s="395"/>
      <c r="S496" s="395"/>
      <c r="T496" s="395"/>
      <c r="U496" s="395"/>
      <c r="V496" s="395"/>
      <c r="W496" s="395"/>
      <c r="X496" s="395"/>
      <c r="Y496" s="395"/>
      <c r="Z496" s="395"/>
      <c r="AA496" s="395"/>
      <c r="AB496" s="395"/>
      <c r="AC496" s="395"/>
      <c r="AD496" s="395"/>
      <c r="AE496" s="395"/>
      <c r="AF496" s="395"/>
      <c r="AG496" s="395"/>
      <c r="AH496" s="395"/>
      <c r="AI496" s="395"/>
      <c r="AJ496" s="395"/>
      <c r="AK496" s="395"/>
      <c r="AL496" s="395"/>
      <c r="AM496" s="395"/>
      <c r="AN496" s="395"/>
      <c r="AO496" s="395"/>
      <c r="AP496" s="395"/>
      <c r="AQ496" s="395"/>
      <c r="AR496" s="395"/>
      <c r="AS496" s="395"/>
      <c r="AT496" s="395"/>
      <c r="AU496" s="395"/>
      <c r="AV496" s="395"/>
      <c r="AW496" s="395"/>
      <c r="AX496" s="395"/>
    </row>
    <row r="497" spans="7:50" ht="12.75">
      <c r="G497" s="395"/>
      <c r="H497" s="395"/>
      <c r="I497" s="395"/>
      <c r="J497" s="395"/>
      <c r="K497" s="395"/>
      <c r="L497" s="395"/>
      <c r="M497" s="395"/>
      <c r="N497" s="395"/>
      <c r="O497" s="395"/>
      <c r="P497" s="395"/>
      <c r="Q497" s="395"/>
      <c r="R497" s="395"/>
      <c r="S497" s="395"/>
      <c r="T497" s="395"/>
      <c r="U497" s="395"/>
      <c r="V497" s="395"/>
      <c r="W497" s="395"/>
      <c r="X497" s="395"/>
      <c r="Y497" s="395"/>
      <c r="Z497" s="395"/>
      <c r="AA497" s="395"/>
      <c r="AB497" s="395"/>
      <c r="AC497" s="395"/>
      <c r="AD497" s="395"/>
      <c r="AE497" s="395"/>
      <c r="AF497" s="395"/>
      <c r="AG497" s="395"/>
      <c r="AH497" s="395"/>
      <c r="AI497" s="395"/>
      <c r="AJ497" s="395"/>
      <c r="AK497" s="395"/>
      <c r="AL497" s="395"/>
      <c r="AM497" s="395"/>
      <c r="AN497" s="395"/>
      <c r="AO497" s="395"/>
      <c r="AP497" s="395"/>
      <c r="AQ497" s="395"/>
      <c r="AR497" s="395"/>
      <c r="AS497" s="395"/>
      <c r="AT497" s="395"/>
      <c r="AU497" s="395"/>
      <c r="AV497" s="395"/>
      <c r="AW497" s="395"/>
      <c r="AX497" s="395"/>
    </row>
    <row r="498" spans="7:50" ht="12.75">
      <c r="G498" s="395"/>
      <c r="H498" s="395"/>
      <c r="I498" s="395"/>
      <c r="J498" s="395"/>
      <c r="K498" s="395"/>
      <c r="L498" s="395"/>
      <c r="M498" s="395"/>
      <c r="N498" s="395"/>
      <c r="O498" s="395"/>
      <c r="P498" s="395"/>
      <c r="Q498" s="395"/>
      <c r="R498" s="395"/>
      <c r="S498" s="395"/>
      <c r="T498" s="395"/>
      <c r="U498" s="395"/>
      <c r="V498" s="395"/>
      <c r="W498" s="395"/>
      <c r="X498" s="395"/>
      <c r="Y498" s="395"/>
      <c r="Z498" s="395"/>
      <c r="AA498" s="395"/>
      <c r="AB498" s="395"/>
      <c r="AC498" s="395"/>
      <c r="AD498" s="395"/>
      <c r="AE498" s="395"/>
      <c r="AF498" s="395"/>
      <c r="AG498" s="395"/>
      <c r="AH498" s="395"/>
      <c r="AI498" s="395"/>
      <c r="AJ498" s="395"/>
      <c r="AK498" s="395"/>
      <c r="AL498" s="395"/>
      <c r="AM498" s="395"/>
      <c r="AN498" s="395"/>
      <c r="AO498" s="395"/>
      <c r="AP498" s="395"/>
      <c r="AQ498" s="395"/>
      <c r="AR498" s="395"/>
      <c r="AS498" s="395"/>
      <c r="AT498" s="395"/>
      <c r="AU498" s="395"/>
      <c r="AV498" s="395"/>
      <c r="AW498" s="395"/>
      <c r="AX498" s="395"/>
    </row>
    <row r="499" spans="7:50" ht="12.75">
      <c r="G499" s="395"/>
      <c r="H499" s="395"/>
      <c r="I499" s="395"/>
      <c r="J499" s="395"/>
      <c r="K499" s="395"/>
      <c r="L499" s="395"/>
      <c r="M499" s="395"/>
      <c r="N499" s="395"/>
      <c r="O499" s="395"/>
      <c r="P499" s="395"/>
      <c r="Q499" s="395"/>
      <c r="R499" s="395"/>
      <c r="S499" s="395"/>
      <c r="T499" s="395"/>
      <c r="U499" s="395"/>
      <c r="V499" s="395"/>
      <c r="W499" s="395"/>
      <c r="X499" s="395"/>
      <c r="Y499" s="395"/>
      <c r="Z499" s="395"/>
      <c r="AA499" s="395"/>
      <c r="AB499" s="395"/>
      <c r="AC499" s="395"/>
      <c r="AD499" s="395"/>
      <c r="AE499" s="395"/>
      <c r="AF499" s="395"/>
      <c r="AG499" s="395"/>
      <c r="AH499" s="395"/>
      <c r="AI499" s="395"/>
      <c r="AJ499" s="395"/>
      <c r="AK499" s="395"/>
      <c r="AL499" s="395"/>
      <c r="AM499" s="395"/>
      <c r="AN499" s="395"/>
      <c r="AO499" s="395"/>
      <c r="AP499" s="395"/>
      <c r="AQ499" s="395"/>
      <c r="AR499" s="395"/>
      <c r="AS499" s="395"/>
      <c r="AT499" s="395"/>
      <c r="AU499" s="395"/>
      <c r="AV499" s="395"/>
      <c r="AW499" s="395"/>
      <c r="AX499" s="395"/>
    </row>
    <row r="500" spans="7:50" ht="12.75">
      <c r="G500" s="395"/>
      <c r="H500" s="395"/>
      <c r="I500" s="395"/>
      <c r="J500" s="395"/>
      <c r="K500" s="395"/>
      <c r="L500" s="395"/>
      <c r="M500" s="395"/>
      <c r="N500" s="395"/>
      <c r="O500" s="395"/>
      <c r="P500" s="395"/>
      <c r="Q500" s="395"/>
      <c r="R500" s="395"/>
      <c r="S500" s="395"/>
      <c r="T500" s="395"/>
      <c r="U500" s="395"/>
      <c r="V500" s="395"/>
      <c r="W500" s="395"/>
      <c r="X500" s="395"/>
      <c r="Y500" s="395"/>
      <c r="Z500" s="395"/>
      <c r="AA500" s="395"/>
      <c r="AB500" s="395"/>
      <c r="AC500" s="395"/>
      <c r="AD500" s="395"/>
      <c r="AE500" s="395"/>
      <c r="AF500" s="395"/>
      <c r="AG500" s="395"/>
      <c r="AH500" s="395"/>
      <c r="AI500" s="395"/>
      <c r="AJ500" s="395"/>
      <c r="AK500" s="395"/>
      <c r="AL500" s="395"/>
      <c r="AM500" s="395"/>
      <c r="AN500" s="395"/>
      <c r="AO500" s="395"/>
      <c r="AP500" s="395"/>
      <c r="AQ500" s="395"/>
      <c r="AR500" s="395"/>
      <c r="AS500" s="395"/>
      <c r="AT500" s="395"/>
      <c r="AU500" s="395"/>
      <c r="AV500" s="395"/>
      <c r="AW500" s="395"/>
      <c r="AX500" s="395"/>
    </row>
    <row r="501" spans="7:50" ht="12.75">
      <c r="G501" s="395"/>
      <c r="H501" s="395"/>
      <c r="I501" s="395"/>
      <c r="J501" s="395"/>
      <c r="K501" s="395"/>
      <c r="L501" s="395"/>
      <c r="M501" s="395"/>
      <c r="N501" s="395"/>
      <c r="O501" s="395"/>
      <c r="P501" s="395"/>
      <c r="Q501" s="395"/>
      <c r="R501" s="395"/>
      <c r="S501" s="395"/>
      <c r="T501" s="395"/>
      <c r="U501" s="395"/>
      <c r="V501" s="395"/>
      <c r="W501" s="395"/>
      <c r="X501" s="395"/>
      <c r="Y501" s="395"/>
      <c r="Z501" s="395"/>
      <c r="AA501" s="395"/>
      <c r="AB501" s="395"/>
      <c r="AC501" s="395"/>
      <c r="AD501" s="395"/>
      <c r="AE501" s="395"/>
      <c r="AF501" s="395"/>
      <c r="AG501" s="395"/>
      <c r="AH501" s="395"/>
      <c r="AI501" s="395"/>
      <c r="AJ501" s="395"/>
      <c r="AK501" s="395"/>
      <c r="AL501" s="395"/>
      <c r="AM501" s="395"/>
      <c r="AN501" s="395"/>
      <c r="AO501" s="395"/>
      <c r="AP501" s="395"/>
      <c r="AQ501" s="395"/>
      <c r="AR501" s="395"/>
      <c r="AS501" s="395"/>
      <c r="AT501" s="395"/>
      <c r="AU501" s="395"/>
      <c r="AV501" s="395"/>
      <c r="AW501" s="395"/>
      <c r="AX501" s="395"/>
    </row>
    <row r="502" spans="7:50" ht="12.75">
      <c r="G502" s="395"/>
      <c r="H502" s="395"/>
      <c r="I502" s="395"/>
      <c r="J502" s="395"/>
      <c r="K502" s="395"/>
      <c r="L502" s="395"/>
      <c r="M502" s="395"/>
      <c r="N502" s="395"/>
      <c r="O502" s="395"/>
      <c r="P502" s="395"/>
      <c r="Q502" s="395"/>
      <c r="R502" s="395"/>
      <c r="S502" s="395"/>
      <c r="T502" s="395"/>
      <c r="U502" s="395"/>
      <c r="V502" s="395"/>
      <c r="W502" s="395"/>
      <c r="X502" s="395"/>
      <c r="Y502" s="395"/>
      <c r="Z502" s="395"/>
      <c r="AA502" s="395"/>
      <c r="AB502" s="395"/>
      <c r="AC502" s="395"/>
      <c r="AD502" s="395"/>
      <c r="AE502" s="395"/>
      <c r="AF502" s="395"/>
      <c r="AG502" s="395"/>
      <c r="AH502" s="395"/>
      <c r="AI502" s="395"/>
      <c r="AJ502" s="395"/>
      <c r="AK502" s="395"/>
      <c r="AL502" s="395"/>
      <c r="AM502" s="395"/>
      <c r="AN502" s="395"/>
      <c r="AO502" s="395"/>
      <c r="AP502" s="395"/>
      <c r="AQ502" s="395"/>
      <c r="AR502" s="395"/>
      <c r="AS502" s="395"/>
      <c r="AT502" s="395"/>
      <c r="AU502" s="395"/>
      <c r="AV502" s="395"/>
      <c r="AW502" s="395"/>
      <c r="AX502" s="395"/>
    </row>
    <row r="503" spans="7:50" ht="12.75">
      <c r="G503" s="395"/>
      <c r="H503" s="395"/>
      <c r="I503" s="395"/>
      <c r="J503" s="395"/>
      <c r="K503" s="395"/>
      <c r="L503" s="395"/>
      <c r="M503" s="395"/>
      <c r="N503" s="395"/>
      <c r="O503" s="395"/>
      <c r="P503" s="395"/>
      <c r="Q503" s="395"/>
      <c r="R503" s="395"/>
      <c r="S503" s="395"/>
      <c r="T503" s="395"/>
      <c r="U503" s="395"/>
      <c r="V503" s="395"/>
      <c r="W503" s="395"/>
      <c r="X503" s="395"/>
      <c r="Y503" s="395"/>
      <c r="Z503" s="395"/>
      <c r="AA503" s="395"/>
      <c r="AB503" s="395"/>
      <c r="AC503" s="395"/>
      <c r="AD503" s="395"/>
      <c r="AE503" s="395"/>
      <c r="AF503" s="395"/>
      <c r="AG503" s="395"/>
      <c r="AH503" s="395"/>
      <c r="AI503" s="395"/>
      <c r="AJ503" s="395"/>
      <c r="AK503" s="395"/>
      <c r="AL503" s="395"/>
      <c r="AM503" s="395"/>
      <c r="AN503" s="395"/>
      <c r="AO503" s="395"/>
      <c r="AP503" s="395"/>
      <c r="AQ503" s="395"/>
      <c r="AR503" s="395"/>
      <c r="AS503" s="395"/>
      <c r="AT503" s="395"/>
      <c r="AU503" s="395"/>
      <c r="AV503" s="395"/>
      <c r="AW503" s="395"/>
      <c r="AX503" s="395"/>
    </row>
    <row r="504" spans="7:50" ht="12.75">
      <c r="G504" s="395"/>
      <c r="H504" s="395"/>
      <c r="I504" s="395"/>
      <c r="J504" s="395"/>
      <c r="K504" s="395"/>
      <c r="L504" s="395"/>
      <c r="M504" s="395"/>
      <c r="N504" s="395"/>
      <c r="O504" s="395"/>
      <c r="P504" s="395"/>
      <c r="Q504" s="395"/>
      <c r="R504" s="395"/>
      <c r="S504" s="395"/>
      <c r="T504" s="395"/>
      <c r="U504" s="395"/>
      <c r="V504" s="395"/>
      <c r="W504" s="395"/>
      <c r="X504" s="395"/>
      <c r="Y504" s="395"/>
      <c r="Z504" s="395"/>
      <c r="AA504" s="395"/>
      <c r="AB504" s="395"/>
      <c r="AC504" s="395"/>
      <c r="AD504" s="395"/>
      <c r="AE504" s="395"/>
      <c r="AF504" s="395"/>
      <c r="AG504" s="395"/>
      <c r="AH504" s="395"/>
      <c r="AI504" s="395"/>
      <c r="AJ504" s="395"/>
      <c r="AK504" s="395"/>
      <c r="AL504" s="395"/>
      <c r="AM504" s="395"/>
      <c r="AN504" s="395"/>
      <c r="AO504" s="395"/>
      <c r="AP504" s="395"/>
      <c r="AQ504" s="395"/>
      <c r="AR504" s="395"/>
      <c r="AS504" s="395"/>
      <c r="AT504" s="395"/>
      <c r="AU504" s="395"/>
      <c r="AV504" s="395"/>
      <c r="AW504" s="395"/>
      <c r="AX504" s="395"/>
    </row>
    <row r="505" spans="7:50" ht="12.75">
      <c r="G505" s="395"/>
      <c r="H505" s="395"/>
      <c r="I505" s="395"/>
      <c r="J505" s="395"/>
      <c r="K505" s="395"/>
      <c r="L505" s="395"/>
      <c r="M505" s="395"/>
      <c r="N505" s="395"/>
      <c r="O505" s="395"/>
      <c r="P505" s="395"/>
      <c r="Q505" s="395"/>
      <c r="R505" s="395"/>
      <c r="S505" s="395"/>
      <c r="T505" s="395"/>
      <c r="U505" s="395"/>
      <c r="V505" s="395"/>
      <c r="W505" s="395"/>
      <c r="X505" s="395"/>
      <c r="Y505" s="395"/>
      <c r="Z505" s="395"/>
      <c r="AA505" s="395"/>
      <c r="AB505" s="395"/>
      <c r="AC505" s="395"/>
      <c r="AD505" s="395"/>
      <c r="AE505" s="395"/>
      <c r="AF505" s="395"/>
      <c r="AG505" s="395"/>
      <c r="AH505" s="395"/>
      <c r="AI505" s="395"/>
      <c r="AJ505" s="395"/>
      <c r="AK505" s="395"/>
      <c r="AL505" s="395"/>
      <c r="AM505" s="395"/>
      <c r="AN505" s="395"/>
      <c r="AO505" s="395"/>
      <c r="AP505" s="395"/>
      <c r="AQ505" s="395"/>
      <c r="AR505" s="395"/>
      <c r="AS505" s="395"/>
      <c r="AT505" s="395"/>
      <c r="AU505" s="395"/>
      <c r="AV505" s="395"/>
      <c r="AW505" s="395"/>
      <c r="AX505" s="395"/>
    </row>
    <row r="506" spans="7:50" ht="12.75">
      <c r="G506" s="395"/>
      <c r="H506" s="395"/>
      <c r="I506" s="395"/>
      <c r="J506" s="395"/>
      <c r="K506" s="395"/>
      <c r="L506" s="395"/>
      <c r="M506" s="395"/>
      <c r="N506" s="395"/>
      <c r="O506" s="395"/>
      <c r="P506" s="395"/>
      <c r="Q506" s="395"/>
      <c r="R506" s="395"/>
      <c r="S506" s="395"/>
      <c r="T506" s="395"/>
      <c r="U506" s="395"/>
      <c r="V506" s="395"/>
      <c r="W506" s="395"/>
      <c r="X506" s="395"/>
      <c r="Y506" s="395"/>
      <c r="Z506" s="395"/>
      <c r="AA506" s="395"/>
      <c r="AB506" s="395"/>
      <c r="AC506" s="395"/>
      <c r="AD506" s="395"/>
      <c r="AE506" s="395"/>
      <c r="AF506" s="395"/>
      <c r="AG506" s="395"/>
      <c r="AH506" s="395"/>
      <c r="AI506" s="395"/>
      <c r="AJ506" s="395"/>
      <c r="AK506" s="395"/>
      <c r="AL506" s="395"/>
      <c r="AM506" s="395"/>
      <c r="AN506" s="395"/>
      <c r="AO506" s="395"/>
      <c r="AP506" s="395"/>
      <c r="AQ506" s="395"/>
      <c r="AR506" s="395"/>
      <c r="AS506" s="395"/>
      <c r="AT506" s="395"/>
      <c r="AU506" s="395"/>
      <c r="AV506" s="395"/>
      <c r="AW506" s="395"/>
      <c r="AX506" s="395"/>
    </row>
    <row r="507" spans="7:50" ht="12.75">
      <c r="G507" s="395"/>
      <c r="H507" s="395"/>
      <c r="I507" s="395"/>
      <c r="J507" s="395"/>
      <c r="K507" s="395"/>
      <c r="L507" s="395"/>
      <c r="M507" s="395"/>
      <c r="N507" s="395"/>
      <c r="O507" s="395"/>
      <c r="P507" s="395"/>
      <c r="Q507" s="395"/>
      <c r="R507" s="395"/>
      <c r="S507" s="395"/>
      <c r="T507" s="395"/>
      <c r="U507" s="395"/>
      <c r="V507" s="395"/>
      <c r="W507" s="395"/>
      <c r="X507" s="395"/>
      <c r="Y507" s="395"/>
      <c r="Z507" s="395"/>
      <c r="AA507" s="395"/>
      <c r="AB507" s="395"/>
      <c r="AC507" s="395"/>
      <c r="AD507" s="395"/>
      <c r="AE507" s="395"/>
      <c r="AF507" s="395"/>
      <c r="AG507" s="395"/>
      <c r="AH507" s="395"/>
      <c r="AI507" s="395"/>
      <c r="AJ507" s="395"/>
      <c r="AK507" s="395"/>
      <c r="AL507" s="395"/>
      <c r="AM507" s="395"/>
      <c r="AN507" s="395"/>
      <c r="AO507" s="395"/>
      <c r="AP507" s="395"/>
      <c r="AQ507" s="395"/>
      <c r="AR507" s="395"/>
      <c r="AS507" s="395"/>
      <c r="AT507" s="395"/>
      <c r="AU507" s="395"/>
      <c r="AV507" s="395"/>
      <c r="AW507" s="395"/>
      <c r="AX507" s="395"/>
    </row>
    <row r="508" spans="7:50" ht="12.75">
      <c r="G508" s="395"/>
      <c r="H508" s="395"/>
      <c r="I508" s="395"/>
      <c r="J508" s="395"/>
      <c r="K508" s="395"/>
      <c r="L508" s="395"/>
      <c r="M508" s="395"/>
      <c r="N508" s="395"/>
      <c r="O508" s="395"/>
      <c r="P508" s="395"/>
      <c r="Q508" s="395"/>
      <c r="R508" s="395"/>
      <c r="S508" s="395"/>
      <c r="T508" s="395"/>
      <c r="U508" s="395"/>
      <c r="V508" s="395"/>
      <c r="W508" s="395"/>
      <c r="X508" s="395"/>
      <c r="Y508" s="395"/>
      <c r="Z508" s="395"/>
      <c r="AA508" s="395"/>
      <c r="AB508" s="395"/>
      <c r="AC508" s="395"/>
      <c r="AD508" s="395"/>
      <c r="AE508" s="395"/>
      <c r="AF508" s="395"/>
      <c r="AG508" s="395"/>
      <c r="AH508" s="395"/>
      <c r="AI508" s="395"/>
      <c r="AJ508" s="395"/>
      <c r="AK508" s="395"/>
      <c r="AL508" s="395"/>
      <c r="AM508" s="395"/>
      <c r="AN508" s="395"/>
      <c r="AO508" s="395"/>
      <c r="AP508" s="395"/>
      <c r="AQ508" s="395"/>
      <c r="AR508" s="395"/>
      <c r="AS508" s="395"/>
      <c r="AT508" s="395"/>
      <c r="AU508" s="395"/>
      <c r="AV508" s="395"/>
      <c r="AW508" s="395"/>
      <c r="AX508" s="395"/>
    </row>
    <row r="509" spans="7:50" ht="12.75">
      <c r="G509" s="395"/>
      <c r="H509" s="395"/>
      <c r="I509" s="395"/>
      <c r="J509" s="395"/>
      <c r="K509" s="395"/>
      <c r="L509" s="395"/>
      <c r="M509" s="395"/>
      <c r="N509" s="395"/>
      <c r="O509" s="395"/>
      <c r="P509" s="395"/>
      <c r="Q509" s="395"/>
      <c r="R509" s="395"/>
      <c r="S509" s="395"/>
      <c r="T509" s="395"/>
      <c r="U509" s="395"/>
      <c r="V509" s="395"/>
      <c r="W509" s="395"/>
      <c r="X509" s="395"/>
      <c r="Y509" s="395"/>
      <c r="Z509" s="395"/>
      <c r="AA509" s="395"/>
      <c r="AB509" s="395"/>
      <c r="AC509" s="395"/>
      <c r="AD509" s="395"/>
      <c r="AE509" s="395"/>
      <c r="AF509" s="395"/>
      <c r="AG509" s="395"/>
      <c r="AH509" s="395"/>
      <c r="AI509" s="395"/>
      <c r="AJ509" s="395"/>
      <c r="AK509" s="395"/>
      <c r="AL509" s="395"/>
      <c r="AM509" s="395"/>
      <c r="AN509" s="395"/>
      <c r="AO509" s="395"/>
      <c r="AP509" s="395"/>
      <c r="AQ509" s="395"/>
      <c r="AR509" s="395"/>
      <c r="AS509" s="395"/>
      <c r="AT509" s="395"/>
      <c r="AU509" s="395"/>
      <c r="AV509" s="395"/>
      <c r="AW509" s="395"/>
      <c r="AX509" s="395"/>
    </row>
    <row r="510" spans="7:50" ht="12.75">
      <c r="G510" s="395"/>
      <c r="H510" s="395"/>
      <c r="I510" s="395"/>
      <c r="J510" s="395"/>
      <c r="K510" s="395"/>
      <c r="L510" s="395"/>
      <c r="M510" s="395"/>
      <c r="N510" s="395"/>
      <c r="O510" s="395"/>
      <c r="P510" s="395"/>
      <c r="Q510" s="395"/>
      <c r="R510" s="395"/>
      <c r="S510" s="395"/>
      <c r="T510" s="395"/>
      <c r="U510" s="395"/>
      <c r="V510" s="395"/>
      <c r="W510" s="395"/>
      <c r="X510" s="395"/>
      <c r="Y510" s="395"/>
      <c r="Z510" s="395"/>
      <c r="AA510" s="395"/>
      <c r="AB510" s="395"/>
      <c r="AC510" s="395"/>
      <c r="AD510" s="395"/>
      <c r="AE510" s="395"/>
      <c r="AF510" s="395"/>
      <c r="AG510" s="395"/>
      <c r="AH510" s="395"/>
      <c r="AI510" s="395"/>
      <c r="AJ510" s="395"/>
      <c r="AK510" s="395"/>
      <c r="AL510" s="395"/>
      <c r="AM510" s="395"/>
      <c r="AN510" s="395"/>
      <c r="AO510" s="395"/>
      <c r="AP510" s="395"/>
      <c r="AQ510" s="395"/>
      <c r="AR510" s="395"/>
      <c r="AS510" s="395"/>
      <c r="AT510" s="395"/>
      <c r="AU510" s="395"/>
      <c r="AV510" s="395"/>
      <c r="AW510" s="395"/>
      <c r="AX510" s="395"/>
    </row>
    <row r="511" spans="7:50" ht="12.75">
      <c r="G511" s="395"/>
      <c r="H511" s="395"/>
      <c r="I511" s="395"/>
      <c r="J511" s="395"/>
      <c r="K511" s="395"/>
      <c r="L511" s="395"/>
      <c r="M511" s="395"/>
      <c r="N511" s="395"/>
      <c r="O511" s="395"/>
      <c r="P511" s="395"/>
      <c r="Q511" s="395"/>
      <c r="R511" s="395"/>
      <c r="S511" s="395"/>
      <c r="T511" s="395"/>
      <c r="U511" s="395"/>
      <c r="V511" s="395"/>
      <c r="W511" s="395"/>
      <c r="X511" s="395"/>
      <c r="Y511" s="395"/>
      <c r="Z511" s="395"/>
      <c r="AA511" s="395"/>
      <c r="AB511" s="395"/>
      <c r="AC511" s="395"/>
      <c r="AD511" s="395"/>
      <c r="AE511" s="395"/>
      <c r="AF511" s="395"/>
      <c r="AG511" s="395"/>
      <c r="AH511" s="395"/>
      <c r="AI511" s="395"/>
      <c r="AJ511" s="395"/>
      <c r="AK511" s="395"/>
      <c r="AL511" s="395"/>
      <c r="AM511" s="395"/>
      <c r="AN511" s="395"/>
      <c r="AO511" s="395"/>
      <c r="AP511" s="395"/>
      <c r="AQ511" s="395"/>
      <c r="AR511" s="395"/>
      <c r="AS511" s="395"/>
      <c r="AT511" s="395"/>
      <c r="AU511" s="395"/>
      <c r="AV511" s="395"/>
      <c r="AW511" s="395"/>
      <c r="AX511" s="395"/>
    </row>
    <row r="512" spans="7:50" ht="12.75">
      <c r="G512" s="395"/>
      <c r="H512" s="395"/>
      <c r="I512" s="395"/>
      <c r="J512" s="395"/>
      <c r="K512" s="395"/>
      <c r="L512" s="395"/>
      <c r="M512" s="395"/>
      <c r="N512" s="395"/>
      <c r="O512" s="395"/>
      <c r="P512" s="395"/>
      <c r="Q512" s="395"/>
      <c r="R512" s="395"/>
      <c r="S512" s="395"/>
      <c r="T512" s="395"/>
      <c r="U512" s="395"/>
      <c r="V512" s="395"/>
      <c r="W512" s="395"/>
      <c r="X512" s="395"/>
      <c r="Y512" s="395"/>
      <c r="Z512" s="395"/>
      <c r="AA512" s="395"/>
      <c r="AB512" s="395"/>
      <c r="AC512" s="395"/>
      <c r="AD512" s="395"/>
      <c r="AE512" s="395"/>
      <c r="AF512" s="395"/>
      <c r="AG512" s="395"/>
      <c r="AH512" s="395"/>
      <c r="AI512" s="395"/>
      <c r="AJ512" s="395"/>
      <c r="AK512" s="395"/>
      <c r="AL512" s="395"/>
      <c r="AM512" s="395"/>
      <c r="AN512" s="395"/>
      <c r="AO512" s="395"/>
      <c r="AP512" s="395"/>
      <c r="AQ512" s="395"/>
      <c r="AR512" s="395"/>
      <c r="AS512" s="395"/>
      <c r="AT512" s="395"/>
      <c r="AU512" s="395"/>
      <c r="AV512" s="395"/>
      <c r="AW512" s="395"/>
      <c r="AX512" s="395"/>
    </row>
    <row r="513" spans="7:50" ht="12.75">
      <c r="G513" s="395"/>
      <c r="H513" s="395"/>
      <c r="I513" s="395"/>
      <c r="J513" s="395"/>
      <c r="K513" s="395"/>
      <c r="L513" s="395"/>
      <c r="M513" s="395"/>
      <c r="N513" s="395"/>
      <c r="O513" s="395"/>
      <c r="P513" s="395"/>
      <c r="Q513" s="395"/>
      <c r="R513" s="395"/>
      <c r="S513" s="395"/>
      <c r="T513" s="395"/>
      <c r="U513" s="395"/>
      <c r="V513" s="395"/>
      <c r="W513" s="395"/>
      <c r="X513" s="395"/>
      <c r="Y513" s="395"/>
      <c r="Z513" s="395"/>
      <c r="AA513" s="395"/>
      <c r="AB513" s="395"/>
      <c r="AC513" s="395"/>
      <c r="AD513" s="395"/>
      <c r="AE513" s="395"/>
      <c r="AF513" s="395"/>
      <c r="AG513" s="395"/>
      <c r="AH513" s="395"/>
      <c r="AI513" s="395"/>
      <c r="AJ513" s="395"/>
      <c r="AK513" s="395"/>
      <c r="AL513" s="395"/>
      <c r="AM513" s="395"/>
      <c r="AN513" s="395"/>
      <c r="AO513" s="395"/>
      <c r="AP513" s="395"/>
      <c r="AQ513" s="395"/>
      <c r="AR513" s="395"/>
      <c r="AS513" s="395"/>
      <c r="AT513" s="395"/>
      <c r="AU513" s="395"/>
      <c r="AV513" s="395"/>
      <c r="AW513" s="395"/>
      <c r="AX513" s="395"/>
    </row>
    <row r="514" spans="7:50" ht="12.75">
      <c r="G514" s="395"/>
      <c r="H514" s="395"/>
      <c r="I514" s="395"/>
      <c r="J514" s="395"/>
      <c r="K514" s="395"/>
      <c r="L514" s="395"/>
      <c r="M514" s="395"/>
      <c r="N514" s="395"/>
      <c r="O514" s="395"/>
      <c r="P514" s="395"/>
      <c r="Q514" s="395"/>
      <c r="R514" s="395"/>
      <c r="S514" s="395"/>
      <c r="T514" s="395"/>
      <c r="U514" s="395"/>
      <c r="V514" s="395"/>
      <c r="W514" s="395"/>
      <c r="X514" s="395"/>
      <c r="Y514" s="395"/>
      <c r="Z514" s="395"/>
      <c r="AA514" s="395"/>
      <c r="AB514" s="395"/>
      <c r="AC514" s="395"/>
      <c r="AD514" s="395"/>
      <c r="AE514" s="395"/>
      <c r="AF514" s="395"/>
      <c r="AG514" s="395"/>
      <c r="AH514" s="395"/>
      <c r="AI514" s="395"/>
      <c r="AJ514" s="395"/>
      <c r="AK514" s="395"/>
      <c r="AL514" s="395"/>
      <c r="AM514" s="395"/>
      <c r="AN514" s="395"/>
      <c r="AO514" s="395"/>
      <c r="AP514" s="395"/>
      <c r="AQ514" s="395"/>
      <c r="AR514" s="395"/>
      <c r="AS514" s="395"/>
      <c r="AT514" s="395"/>
      <c r="AU514" s="395"/>
      <c r="AV514" s="395"/>
      <c r="AW514" s="395"/>
      <c r="AX514" s="395"/>
    </row>
    <row r="515" spans="7:50" ht="12.75">
      <c r="G515" s="395"/>
      <c r="H515" s="395"/>
      <c r="I515" s="395"/>
      <c r="J515" s="395"/>
      <c r="K515" s="395"/>
      <c r="L515" s="395"/>
      <c r="M515" s="395"/>
      <c r="N515" s="395"/>
      <c r="O515" s="395"/>
      <c r="P515" s="395"/>
      <c r="Q515" s="395"/>
      <c r="R515" s="395"/>
      <c r="S515" s="395"/>
      <c r="T515" s="395"/>
      <c r="U515" s="395"/>
      <c r="V515" s="395"/>
      <c r="W515" s="395"/>
      <c r="X515" s="395"/>
      <c r="Y515" s="395"/>
      <c r="Z515" s="395"/>
      <c r="AA515" s="395"/>
      <c r="AB515" s="395"/>
      <c r="AC515" s="395"/>
      <c r="AD515" s="395"/>
      <c r="AE515" s="395"/>
      <c r="AF515" s="395"/>
      <c r="AG515" s="395"/>
      <c r="AH515" s="395"/>
      <c r="AI515" s="395"/>
      <c r="AJ515" s="395"/>
      <c r="AK515" s="395"/>
      <c r="AL515" s="395"/>
      <c r="AM515" s="395"/>
      <c r="AN515" s="395"/>
      <c r="AO515" s="395"/>
      <c r="AP515" s="395"/>
      <c r="AQ515" s="395"/>
      <c r="AR515" s="395"/>
      <c r="AS515" s="395"/>
      <c r="AT515" s="395"/>
      <c r="AU515" s="395"/>
      <c r="AV515" s="395"/>
      <c r="AW515" s="395"/>
      <c r="AX515" s="395"/>
    </row>
    <row r="516" spans="7:50" ht="12.75">
      <c r="G516" s="395"/>
      <c r="H516" s="395"/>
      <c r="I516" s="395"/>
      <c r="J516" s="395"/>
      <c r="K516" s="395"/>
      <c r="L516" s="395"/>
      <c r="M516" s="395"/>
      <c r="N516" s="395"/>
      <c r="O516" s="395"/>
      <c r="P516" s="395"/>
      <c r="Q516" s="395"/>
      <c r="R516" s="395"/>
      <c r="S516" s="395"/>
      <c r="T516" s="395"/>
      <c r="U516" s="395"/>
      <c r="V516" s="395"/>
      <c r="W516" s="395"/>
      <c r="X516" s="395"/>
      <c r="Y516" s="395"/>
      <c r="Z516" s="395"/>
      <c r="AA516" s="395"/>
      <c r="AB516" s="395"/>
      <c r="AC516" s="395"/>
      <c r="AD516" s="395"/>
      <c r="AE516" s="395"/>
      <c r="AF516" s="395"/>
      <c r="AG516" s="395"/>
      <c r="AH516" s="395"/>
      <c r="AI516" s="395"/>
      <c r="AJ516" s="395"/>
      <c r="AK516" s="395"/>
      <c r="AL516" s="395"/>
      <c r="AM516" s="395"/>
      <c r="AN516" s="395"/>
      <c r="AO516" s="395"/>
      <c r="AP516" s="395"/>
      <c r="AQ516" s="395"/>
      <c r="AR516" s="395"/>
      <c r="AS516" s="395"/>
      <c r="AT516" s="395"/>
      <c r="AU516" s="395"/>
      <c r="AV516" s="395"/>
      <c r="AW516" s="395"/>
      <c r="AX516" s="395"/>
    </row>
    <row r="517" spans="7:50" ht="12.75">
      <c r="G517" s="395"/>
      <c r="H517" s="395"/>
      <c r="I517" s="395"/>
      <c r="J517" s="395"/>
      <c r="K517" s="395"/>
      <c r="L517" s="395"/>
      <c r="M517" s="395"/>
      <c r="N517" s="395"/>
      <c r="O517" s="395"/>
      <c r="P517" s="395"/>
      <c r="Q517" s="395"/>
      <c r="R517" s="395"/>
      <c r="S517" s="395"/>
      <c r="T517" s="395"/>
      <c r="U517" s="395"/>
      <c r="V517" s="395"/>
      <c r="W517" s="395"/>
      <c r="X517" s="395"/>
      <c r="Y517" s="395"/>
      <c r="Z517" s="395"/>
      <c r="AA517" s="395"/>
      <c r="AB517" s="395"/>
      <c r="AC517" s="395"/>
      <c r="AD517" s="395"/>
      <c r="AE517" s="395"/>
      <c r="AF517" s="395"/>
      <c r="AG517" s="395"/>
      <c r="AH517" s="395"/>
      <c r="AI517" s="395"/>
      <c r="AJ517" s="395"/>
      <c r="AK517" s="395"/>
      <c r="AL517" s="395"/>
      <c r="AM517" s="395"/>
      <c r="AN517" s="395"/>
      <c r="AO517" s="395"/>
      <c r="AP517" s="395"/>
      <c r="AQ517" s="395"/>
      <c r="AR517" s="395"/>
      <c r="AS517" s="395"/>
      <c r="AT517" s="395"/>
      <c r="AU517" s="395"/>
      <c r="AV517" s="395"/>
      <c r="AW517" s="395"/>
      <c r="AX517" s="395"/>
    </row>
    <row r="518" spans="7:50" ht="12.75">
      <c r="G518" s="395"/>
      <c r="H518" s="395"/>
      <c r="I518" s="395"/>
      <c r="J518" s="395"/>
      <c r="K518" s="395"/>
      <c r="L518" s="395"/>
      <c r="M518" s="395"/>
      <c r="N518" s="395"/>
      <c r="O518" s="395"/>
      <c r="P518" s="395"/>
      <c r="Q518" s="395"/>
      <c r="R518" s="395"/>
      <c r="S518" s="395"/>
      <c r="T518" s="395"/>
      <c r="U518" s="395"/>
      <c r="V518" s="395"/>
      <c r="W518" s="395"/>
      <c r="X518" s="395"/>
      <c r="Y518" s="395"/>
      <c r="Z518" s="395"/>
      <c r="AA518" s="395"/>
      <c r="AB518" s="395"/>
      <c r="AC518" s="395"/>
      <c r="AD518" s="395"/>
      <c r="AE518" s="395"/>
      <c r="AF518" s="395"/>
      <c r="AG518" s="395"/>
      <c r="AH518" s="395"/>
      <c r="AI518" s="395"/>
      <c r="AJ518" s="395"/>
      <c r="AK518" s="395"/>
      <c r="AL518" s="395"/>
      <c r="AM518" s="395"/>
      <c r="AN518" s="395"/>
      <c r="AO518" s="395"/>
      <c r="AP518" s="395"/>
      <c r="AQ518" s="395"/>
      <c r="AR518" s="395"/>
      <c r="AS518" s="395"/>
      <c r="AT518" s="395"/>
      <c r="AU518" s="395"/>
      <c r="AV518" s="395"/>
      <c r="AW518" s="395"/>
      <c r="AX518" s="395"/>
    </row>
    <row r="519" spans="7:50" ht="12.75">
      <c r="G519" s="395"/>
      <c r="H519" s="395"/>
      <c r="I519" s="395"/>
      <c r="J519" s="395"/>
      <c r="K519" s="395"/>
      <c r="L519" s="395"/>
      <c r="M519" s="395"/>
      <c r="N519" s="395"/>
      <c r="O519" s="395"/>
      <c r="P519" s="395"/>
      <c r="Q519" s="395"/>
      <c r="R519" s="395"/>
      <c r="S519" s="395"/>
      <c r="T519" s="395"/>
      <c r="U519" s="395"/>
      <c r="V519" s="395"/>
      <c r="W519" s="395"/>
      <c r="X519" s="395"/>
      <c r="Y519" s="395"/>
      <c r="Z519" s="395"/>
      <c r="AA519" s="395"/>
      <c r="AB519" s="395"/>
      <c r="AC519" s="395"/>
      <c r="AD519" s="395"/>
      <c r="AE519" s="395"/>
      <c r="AF519" s="395"/>
      <c r="AG519" s="395"/>
      <c r="AH519" s="395"/>
      <c r="AI519" s="395"/>
      <c r="AJ519" s="395"/>
      <c r="AK519" s="395"/>
      <c r="AL519" s="395"/>
      <c r="AM519" s="395"/>
      <c r="AN519" s="395"/>
      <c r="AO519" s="395"/>
      <c r="AP519" s="395"/>
      <c r="AQ519" s="395"/>
      <c r="AR519" s="395"/>
      <c r="AS519" s="395"/>
      <c r="AT519" s="395"/>
      <c r="AU519" s="395"/>
      <c r="AV519" s="395"/>
      <c r="AW519" s="395"/>
      <c r="AX519" s="395"/>
    </row>
    <row r="520" spans="7:50" ht="12.75">
      <c r="G520" s="395"/>
      <c r="H520" s="395"/>
      <c r="I520" s="395"/>
      <c r="J520" s="395"/>
      <c r="K520" s="395"/>
      <c r="L520" s="395"/>
      <c r="M520" s="395"/>
      <c r="N520" s="395"/>
      <c r="O520" s="395"/>
      <c r="P520" s="395"/>
      <c r="Q520" s="395"/>
      <c r="R520" s="395"/>
      <c r="S520" s="395"/>
      <c r="T520" s="395"/>
      <c r="U520" s="395"/>
      <c r="V520" s="395"/>
      <c r="W520" s="395"/>
      <c r="X520" s="395"/>
      <c r="Y520" s="395"/>
      <c r="Z520" s="395"/>
      <c r="AA520" s="395"/>
      <c r="AB520" s="395"/>
      <c r="AC520" s="395"/>
      <c r="AD520" s="395"/>
      <c r="AE520" s="395"/>
      <c r="AF520" s="395"/>
      <c r="AG520" s="395"/>
      <c r="AH520" s="395"/>
      <c r="AI520" s="395"/>
      <c r="AJ520" s="395"/>
      <c r="AK520" s="395"/>
      <c r="AL520" s="395"/>
      <c r="AM520" s="395"/>
      <c r="AN520" s="395"/>
      <c r="AO520" s="395"/>
      <c r="AP520" s="395"/>
      <c r="AQ520" s="395"/>
      <c r="AR520" s="395"/>
      <c r="AS520" s="395"/>
      <c r="AT520" s="395"/>
      <c r="AU520" s="395"/>
      <c r="AV520" s="395"/>
      <c r="AW520" s="395"/>
      <c r="AX520" s="395"/>
    </row>
    <row r="521" spans="7:50" ht="12.75">
      <c r="G521" s="395"/>
      <c r="H521" s="395"/>
      <c r="I521" s="395"/>
      <c r="J521" s="395"/>
      <c r="K521" s="395"/>
      <c r="L521" s="395"/>
      <c r="M521" s="395"/>
      <c r="N521" s="395"/>
      <c r="O521" s="395"/>
      <c r="P521" s="395"/>
      <c r="Q521" s="395"/>
      <c r="R521" s="395"/>
      <c r="S521" s="395"/>
      <c r="T521" s="395"/>
      <c r="U521" s="395"/>
      <c r="V521" s="395"/>
      <c r="W521" s="395"/>
      <c r="X521" s="395"/>
      <c r="Y521" s="395"/>
      <c r="Z521" s="395"/>
      <c r="AA521" s="395"/>
      <c r="AB521" s="395"/>
      <c r="AC521" s="395"/>
      <c r="AD521" s="395"/>
      <c r="AE521" s="395"/>
      <c r="AF521" s="395"/>
      <c r="AG521" s="395"/>
      <c r="AH521" s="395"/>
      <c r="AI521" s="395"/>
      <c r="AJ521" s="395"/>
      <c r="AK521" s="395"/>
      <c r="AL521" s="395"/>
      <c r="AM521" s="395"/>
      <c r="AN521" s="395"/>
      <c r="AO521" s="395"/>
      <c r="AP521" s="395"/>
      <c r="AQ521" s="395"/>
      <c r="AR521" s="395"/>
      <c r="AS521" s="395"/>
      <c r="AT521" s="395"/>
      <c r="AU521" s="395"/>
      <c r="AV521" s="395"/>
      <c r="AW521" s="395"/>
      <c r="AX521" s="395"/>
    </row>
    <row r="522" spans="7:50" ht="12.75">
      <c r="G522" s="395"/>
      <c r="H522" s="395"/>
      <c r="I522" s="395"/>
      <c r="J522" s="395"/>
      <c r="K522" s="395"/>
      <c r="L522" s="395"/>
      <c r="M522" s="395"/>
      <c r="N522" s="395"/>
      <c r="O522" s="395"/>
      <c r="P522" s="395"/>
      <c r="Q522" s="395"/>
      <c r="R522" s="395"/>
      <c r="S522" s="395"/>
      <c r="T522" s="395"/>
      <c r="U522" s="395"/>
      <c r="V522" s="395"/>
      <c r="W522" s="395"/>
      <c r="X522" s="395"/>
      <c r="Y522" s="395"/>
      <c r="Z522" s="395"/>
      <c r="AA522" s="395"/>
      <c r="AB522" s="395"/>
      <c r="AC522" s="395"/>
      <c r="AD522" s="395"/>
      <c r="AE522" s="395"/>
      <c r="AF522" s="395"/>
      <c r="AG522" s="395"/>
      <c r="AH522" s="395"/>
      <c r="AI522" s="395"/>
      <c r="AJ522" s="395"/>
      <c r="AK522" s="395"/>
      <c r="AL522" s="395"/>
      <c r="AM522" s="395"/>
      <c r="AN522" s="395"/>
      <c r="AO522" s="395"/>
      <c r="AP522" s="395"/>
      <c r="AQ522" s="395"/>
      <c r="AR522" s="395"/>
      <c r="AS522" s="395"/>
      <c r="AT522" s="395"/>
      <c r="AU522" s="395"/>
      <c r="AV522" s="395"/>
      <c r="AW522" s="395"/>
      <c r="AX522" s="395"/>
    </row>
    <row r="523" spans="7:50" ht="12.75">
      <c r="G523" s="395"/>
      <c r="H523" s="395"/>
      <c r="I523" s="395"/>
      <c r="J523" s="395"/>
      <c r="K523" s="395"/>
      <c r="L523" s="395"/>
      <c r="M523" s="395"/>
      <c r="N523" s="395"/>
      <c r="O523" s="395"/>
      <c r="P523" s="395"/>
      <c r="Q523" s="395"/>
      <c r="R523" s="395"/>
      <c r="S523" s="395"/>
      <c r="T523" s="395"/>
      <c r="U523" s="395"/>
      <c r="V523" s="395"/>
      <c r="W523" s="395"/>
      <c r="X523" s="395"/>
      <c r="Y523" s="395"/>
      <c r="Z523" s="395"/>
      <c r="AA523" s="395"/>
      <c r="AB523" s="395"/>
      <c r="AC523" s="395"/>
      <c r="AD523" s="395"/>
      <c r="AE523" s="395"/>
      <c r="AF523" s="395"/>
      <c r="AG523" s="395"/>
      <c r="AH523" s="395"/>
      <c r="AI523" s="395"/>
      <c r="AJ523" s="395"/>
      <c r="AK523" s="395"/>
      <c r="AL523" s="395"/>
      <c r="AM523" s="395"/>
      <c r="AN523" s="395"/>
      <c r="AO523" s="395"/>
      <c r="AP523" s="395"/>
      <c r="AQ523" s="395"/>
      <c r="AR523" s="395"/>
      <c r="AS523" s="395"/>
      <c r="AT523" s="395"/>
      <c r="AU523" s="395"/>
      <c r="AV523" s="395"/>
      <c r="AW523" s="395"/>
      <c r="AX523" s="395"/>
    </row>
    <row r="524" spans="7:50" ht="12.75">
      <c r="G524" s="395"/>
      <c r="H524" s="395"/>
      <c r="I524" s="395"/>
      <c r="J524" s="395"/>
      <c r="K524" s="395"/>
      <c r="L524" s="395"/>
      <c r="M524" s="395"/>
      <c r="N524" s="395"/>
      <c r="O524" s="395"/>
      <c r="P524" s="395"/>
      <c r="Q524" s="395"/>
      <c r="R524" s="395"/>
      <c r="S524" s="395"/>
      <c r="T524" s="395"/>
      <c r="U524" s="395"/>
      <c r="V524" s="395"/>
      <c r="W524" s="395"/>
      <c r="X524" s="395"/>
      <c r="Y524" s="395"/>
      <c r="Z524" s="395"/>
      <c r="AA524" s="395"/>
      <c r="AB524" s="395"/>
      <c r="AC524" s="395"/>
      <c r="AD524" s="395"/>
      <c r="AE524" s="395"/>
      <c r="AF524" s="395"/>
      <c r="AG524" s="395"/>
      <c r="AH524" s="395"/>
      <c r="AI524" s="395"/>
      <c r="AJ524" s="395"/>
      <c r="AK524" s="395"/>
      <c r="AL524" s="395"/>
      <c r="AM524" s="395"/>
      <c r="AN524" s="395"/>
      <c r="AO524" s="395"/>
      <c r="AP524" s="395"/>
      <c r="AQ524" s="395"/>
      <c r="AR524" s="395"/>
      <c r="AS524" s="395"/>
      <c r="AT524" s="395"/>
      <c r="AU524" s="395"/>
      <c r="AV524" s="395"/>
      <c r="AW524" s="395"/>
      <c r="AX524" s="395"/>
    </row>
    <row r="525" spans="7:50" ht="12.75">
      <c r="G525" s="395"/>
      <c r="H525" s="395"/>
      <c r="I525" s="395"/>
      <c r="J525" s="395"/>
      <c r="K525" s="395"/>
      <c r="L525" s="395"/>
      <c r="M525" s="395"/>
      <c r="N525" s="395"/>
      <c r="O525" s="395"/>
      <c r="P525" s="395"/>
      <c r="Q525" s="395"/>
      <c r="R525" s="395"/>
      <c r="S525" s="395"/>
      <c r="T525" s="395"/>
      <c r="U525" s="395"/>
      <c r="V525" s="395"/>
      <c r="W525" s="395"/>
      <c r="X525" s="395"/>
      <c r="Y525" s="395"/>
      <c r="Z525" s="395"/>
      <c r="AA525" s="395"/>
      <c r="AB525" s="395"/>
      <c r="AC525" s="395"/>
      <c r="AD525" s="395"/>
      <c r="AE525" s="395"/>
      <c r="AF525" s="395"/>
      <c r="AG525" s="395"/>
      <c r="AH525" s="395"/>
      <c r="AI525" s="395"/>
      <c r="AJ525" s="395"/>
      <c r="AK525" s="395"/>
      <c r="AL525" s="395"/>
      <c r="AM525" s="395"/>
      <c r="AN525" s="395"/>
      <c r="AO525" s="395"/>
      <c r="AP525" s="395"/>
      <c r="AQ525" s="395"/>
      <c r="AR525" s="395"/>
      <c r="AS525" s="395"/>
      <c r="AT525" s="395"/>
      <c r="AU525" s="395"/>
      <c r="AV525" s="395"/>
      <c r="AW525" s="395"/>
      <c r="AX525" s="395"/>
    </row>
    <row r="526" spans="7:50" ht="12.75">
      <c r="G526" s="395"/>
      <c r="H526" s="395"/>
      <c r="I526" s="395"/>
      <c r="J526" s="395"/>
      <c r="K526" s="395"/>
      <c r="L526" s="395"/>
      <c r="M526" s="395"/>
      <c r="N526" s="395"/>
      <c r="O526" s="395"/>
      <c r="P526" s="395"/>
      <c r="Q526" s="395"/>
      <c r="R526" s="395"/>
      <c r="S526" s="395"/>
      <c r="T526" s="395"/>
      <c r="U526" s="395"/>
      <c r="V526" s="395"/>
      <c r="W526" s="395"/>
      <c r="X526" s="395"/>
      <c r="Y526" s="395"/>
      <c r="Z526" s="395"/>
      <c r="AA526" s="395"/>
      <c r="AB526" s="395"/>
      <c r="AC526" s="395"/>
      <c r="AD526" s="395"/>
      <c r="AE526" s="395"/>
      <c r="AF526" s="395"/>
      <c r="AG526" s="395"/>
      <c r="AH526" s="395"/>
      <c r="AI526" s="395"/>
      <c r="AJ526" s="395"/>
      <c r="AK526" s="395"/>
      <c r="AL526" s="395"/>
      <c r="AM526" s="395"/>
      <c r="AN526" s="395"/>
      <c r="AO526" s="395"/>
      <c r="AP526" s="395"/>
      <c r="AQ526" s="395"/>
      <c r="AR526" s="395"/>
      <c r="AS526" s="395"/>
      <c r="AT526" s="395"/>
      <c r="AU526" s="395"/>
      <c r="AV526" s="395"/>
      <c r="AW526" s="395"/>
      <c r="AX526" s="395"/>
    </row>
    <row r="527" spans="7:50" ht="12.75">
      <c r="G527" s="395"/>
      <c r="H527" s="395"/>
      <c r="I527" s="395"/>
      <c r="J527" s="395"/>
      <c r="K527" s="395"/>
      <c r="L527" s="395"/>
      <c r="M527" s="395"/>
      <c r="N527" s="395"/>
      <c r="O527" s="395"/>
      <c r="P527" s="395"/>
      <c r="Q527" s="395"/>
      <c r="R527" s="395"/>
      <c r="S527" s="395"/>
      <c r="T527" s="395"/>
      <c r="U527" s="395"/>
      <c r="V527" s="395"/>
      <c r="W527" s="395"/>
      <c r="X527" s="395"/>
      <c r="Y527" s="395"/>
      <c r="Z527" s="395"/>
      <c r="AA527" s="395"/>
      <c r="AB527" s="395"/>
      <c r="AC527" s="395"/>
      <c r="AD527" s="395"/>
      <c r="AE527" s="395"/>
      <c r="AF527" s="395"/>
      <c r="AG527" s="395"/>
      <c r="AH527" s="395"/>
      <c r="AI527" s="395"/>
      <c r="AJ527" s="395"/>
      <c r="AK527" s="395"/>
      <c r="AL527" s="395"/>
      <c r="AM527" s="395"/>
      <c r="AN527" s="395"/>
      <c r="AO527" s="395"/>
      <c r="AP527" s="395"/>
      <c r="AQ527" s="395"/>
      <c r="AR527" s="395"/>
      <c r="AS527" s="395"/>
      <c r="AT527" s="395"/>
      <c r="AU527" s="395"/>
      <c r="AV527" s="395"/>
      <c r="AW527" s="395"/>
      <c r="AX527" s="395"/>
    </row>
    <row r="528" spans="7:50" ht="12.75">
      <c r="G528" s="395"/>
      <c r="H528" s="395"/>
      <c r="I528" s="395"/>
      <c r="J528" s="395"/>
      <c r="K528" s="395"/>
      <c r="L528" s="395"/>
      <c r="M528" s="395"/>
      <c r="N528" s="395"/>
      <c r="O528" s="395"/>
      <c r="P528" s="395"/>
      <c r="Q528" s="395"/>
      <c r="R528" s="395"/>
      <c r="S528" s="395"/>
      <c r="T528" s="395"/>
      <c r="U528" s="395"/>
      <c r="V528" s="395"/>
      <c r="W528" s="395"/>
      <c r="X528" s="395"/>
      <c r="Y528" s="395"/>
      <c r="Z528" s="395"/>
      <c r="AA528" s="395"/>
      <c r="AB528" s="395"/>
      <c r="AC528" s="395"/>
      <c r="AD528" s="395"/>
      <c r="AE528" s="395"/>
      <c r="AF528" s="395"/>
      <c r="AG528" s="395"/>
      <c r="AH528" s="395"/>
      <c r="AI528" s="395"/>
      <c r="AJ528" s="395"/>
      <c r="AK528" s="395"/>
      <c r="AL528" s="395"/>
      <c r="AM528" s="395"/>
      <c r="AN528" s="395"/>
      <c r="AO528" s="395"/>
      <c r="AP528" s="395"/>
      <c r="AQ528" s="395"/>
      <c r="AR528" s="395"/>
      <c r="AS528" s="395"/>
      <c r="AT528" s="395"/>
      <c r="AU528" s="395"/>
      <c r="AV528" s="395"/>
      <c r="AW528" s="395"/>
      <c r="AX528" s="395"/>
    </row>
    <row r="529" spans="7:50" ht="12.75">
      <c r="G529" s="395"/>
      <c r="H529" s="395"/>
      <c r="I529" s="395"/>
      <c r="J529" s="395"/>
      <c r="K529" s="395"/>
      <c r="L529" s="395"/>
      <c r="M529" s="395"/>
      <c r="N529" s="395"/>
      <c r="O529" s="395"/>
      <c r="P529" s="395"/>
      <c r="Q529" s="395"/>
      <c r="R529" s="395"/>
      <c r="S529" s="395"/>
      <c r="T529" s="395"/>
      <c r="U529" s="395"/>
      <c r="V529" s="395"/>
      <c r="W529" s="395"/>
      <c r="X529" s="395"/>
      <c r="Y529" s="395"/>
      <c r="Z529" s="395"/>
      <c r="AA529" s="395"/>
      <c r="AB529" s="395"/>
      <c r="AC529" s="395"/>
      <c r="AD529" s="395"/>
      <c r="AE529" s="395"/>
      <c r="AF529" s="395"/>
      <c r="AG529" s="395"/>
      <c r="AH529" s="395"/>
      <c r="AI529" s="395"/>
      <c r="AJ529" s="395"/>
      <c r="AK529" s="395"/>
      <c r="AL529" s="395"/>
      <c r="AM529" s="395"/>
      <c r="AN529" s="395"/>
      <c r="AO529" s="395"/>
      <c r="AP529" s="395"/>
      <c r="AQ529" s="395"/>
      <c r="AR529" s="395"/>
      <c r="AS529" s="395"/>
      <c r="AT529" s="395"/>
      <c r="AU529" s="395"/>
      <c r="AV529" s="395"/>
      <c r="AW529" s="395"/>
      <c r="AX529" s="395"/>
    </row>
    <row r="530" spans="7:50" ht="12.75">
      <c r="G530" s="395"/>
      <c r="H530" s="395"/>
      <c r="I530" s="395"/>
      <c r="J530" s="395"/>
      <c r="K530" s="395"/>
      <c r="L530" s="395"/>
      <c r="M530" s="395"/>
      <c r="N530" s="395"/>
      <c r="O530" s="395"/>
      <c r="P530" s="395"/>
      <c r="Q530" s="395"/>
      <c r="R530" s="395"/>
      <c r="S530" s="395"/>
      <c r="T530" s="395"/>
      <c r="U530" s="395"/>
      <c r="V530" s="395"/>
      <c r="W530" s="395"/>
      <c r="X530" s="395"/>
      <c r="Y530" s="395"/>
      <c r="Z530" s="395"/>
      <c r="AA530" s="395"/>
      <c r="AB530" s="395"/>
      <c r="AC530" s="395"/>
      <c r="AD530" s="395"/>
      <c r="AE530" s="395"/>
      <c r="AF530" s="395"/>
      <c r="AG530" s="395"/>
      <c r="AH530" s="395"/>
      <c r="AI530" s="395"/>
      <c r="AJ530" s="395"/>
      <c r="AK530" s="395"/>
      <c r="AL530" s="395"/>
      <c r="AM530" s="395"/>
      <c r="AN530" s="395"/>
      <c r="AO530" s="395"/>
      <c r="AP530" s="395"/>
      <c r="AQ530" s="395"/>
      <c r="AR530" s="395"/>
      <c r="AS530" s="395"/>
      <c r="AT530" s="395"/>
      <c r="AU530" s="395"/>
      <c r="AV530" s="395"/>
      <c r="AW530" s="395"/>
      <c r="AX530" s="395"/>
    </row>
    <row r="531" spans="7:50" ht="12.75">
      <c r="G531" s="395"/>
      <c r="H531" s="395"/>
      <c r="I531" s="395"/>
      <c r="J531" s="395"/>
      <c r="K531" s="395"/>
      <c r="L531" s="395"/>
      <c r="M531" s="395"/>
      <c r="N531" s="395"/>
      <c r="O531" s="395"/>
      <c r="P531" s="395"/>
      <c r="Q531" s="395"/>
      <c r="R531" s="395"/>
      <c r="S531" s="395"/>
      <c r="T531" s="395"/>
      <c r="U531" s="395"/>
      <c r="V531" s="395"/>
      <c r="W531" s="395"/>
      <c r="X531" s="395"/>
      <c r="Y531" s="395"/>
      <c r="Z531" s="395"/>
      <c r="AA531" s="395"/>
      <c r="AB531" s="395"/>
      <c r="AC531" s="395"/>
      <c r="AD531" s="395"/>
      <c r="AE531" s="395"/>
      <c r="AF531" s="395"/>
      <c r="AG531" s="395"/>
      <c r="AH531" s="395"/>
      <c r="AI531" s="395"/>
      <c r="AJ531" s="395"/>
      <c r="AK531" s="395"/>
      <c r="AL531" s="395"/>
      <c r="AM531" s="395"/>
      <c r="AN531" s="395"/>
      <c r="AO531" s="395"/>
      <c r="AP531" s="395"/>
      <c r="AQ531" s="395"/>
      <c r="AR531" s="395"/>
      <c r="AS531" s="395"/>
      <c r="AT531" s="395"/>
      <c r="AU531" s="395"/>
      <c r="AV531" s="395"/>
      <c r="AW531" s="395"/>
      <c r="AX531" s="395"/>
    </row>
    <row r="532" spans="7:50" ht="12.75">
      <c r="G532" s="395"/>
      <c r="H532" s="395"/>
      <c r="I532" s="395"/>
      <c r="J532" s="395"/>
      <c r="K532" s="395"/>
      <c r="L532" s="395"/>
      <c r="M532" s="395"/>
      <c r="N532" s="395"/>
      <c r="O532" s="395"/>
      <c r="P532" s="395"/>
      <c r="Q532" s="395"/>
      <c r="R532" s="395"/>
      <c r="S532" s="395"/>
      <c r="T532" s="395"/>
      <c r="U532" s="395"/>
      <c r="V532" s="395"/>
      <c r="W532" s="395"/>
      <c r="X532" s="395"/>
      <c r="Y532" s="395"/>
      <c r="Z532" s="395"/>
      <c r="AA532" s="395"/>
      <c r="AB532" s="395"/>
      <c r="AC532" s="395"/>
      <c r="AD532" s="395"/>
      <c r="AE532" s="395"/>
      <c r="AF532" s="395"/>
      <c r="AG532" s="395"/>
      <c r="AH532" s="395"/>
      <c r="AI532" s="395"/>
      <c r="AJ532" s="395"/>
      <c r="AK532" s="395"/>
      <c r="AL532" s="395"/>
      <c r="AM532" s="395"/>
      <c r="AN532" s="395"/>
      <c r="AO532" s="395"/>
      <c r="AP532" s="395"/>
      <c r="AQ532" s="395"/>
      <c r="AR532" s="395"/>
      <c r="AS532" s="395"/>
      <c r="AT532" s="395"/>
      <c r="AU532" s="395"/>
      <c r="AV532" s="395"/>
      <c r="AW532" s="395"/>
      <c r="AX532" s="395"/>
    </row>
    <row r="533" spans="7:50" ht="12.75">
      <c r="G533" s="395"/>
      <c r="H533" s="395"/>
      <c r="I533" s="395"/>
      <c r="J533" s="395"/>
      <c r="K533" s="395"/>
      <c r="L533" s="395"/>
      <c r="M533" s="395"/>
      <c r="N533" s="395"/>
      <c r="O533" s="395"/>
      <c r="P533" s="395"/>
      <c r="Q533" s="395"/>
      <c r="R533" s="395"/>
      <c r="S533" s="395"/>
      <c r="T533" s="395"/>
      <c r="U533" s="395"/>
      <c r="V533" s="395"/>
      <c r="W533" s="395"/>
      <c r="X533" s="395"/>
      <c r="Y533" s="395"/>
      <c r="Z533" s="395"/>
      <c r="AA533" s="395"/>
      <c r="AB533" s="395"/>
      <c r="AC533" s="395"/>
      <c r="AD533" s="395"/>
      <c r="AE533" s="395"/>
      <c r="AF533" s="395"/>
      <c r="AG533" s="395"/>
      <c r="AH533" s="395"/>
      <c r="AI533" s="395"/>
      <c r="AJ533" s="395"/>
      <c r="AK533" s="395"/>
      <c r="AL533" s="395"/>
      <c r="AM533" s="395"/>
      <c r="AN533" s="395"/>
      <c r="AO533" s="395"/>
      <c r="AP533" s="395"/>
      <c r="AQ533" s="395"/>
      <c r="AR533" s="395"/>
      <c r="AS533" s="395"/>
      <c r="AT533" s="395"/>
      <c r="AU533" s="395"/>
      <c r="AV533" s="395"/>
      <c r="AW533" s="395"/>
      <c r="AX533" s="395"/>
    </row>
    <row r="534" spans="7:50" ht="12.75">
      <c r="G534" s="395"/>
      <c r="H534" s="395"/>
      <c r="I534" s="395"/>
      <c r="J534" s="395"/>
      <c r="K534" s="395"/>
      <c r="L534" s="395"/>
      <c r="M534" s="395"/>
      <c r="N534" s="395"/>
      <c r="O534" s="395"/>
      <c r="P534" s="395"/>
      <c r="Q534" s="395"/>
      <c r="R534" s="395"/>
      <c r="S534" s="395"/>
      <c r="T534" s="395"/>
      <c r="U534" s="395"/>
      <c r="V534" s="395"/>
      <c r="W534" s="395"/>
      <c r="X534" s="395"/>
      <c r="Y534" s="395"/>
      <c r="Z534" s="395"/>
      <c r="AA534" s="395"/>
      <c r="AB534" s="395"/>
      <c r="AC534" s="395"/>
      <c r="AD534" s="395"/>
      <c r="AE534" s="395"/>
      <c r="AF534" s="395"/>
      <c r="AG534" s="395"/>
      <c r="AH534" s="395"/>
      <c r="AI534" s="395"/>
      <c r="AJ534" s="395"/>
      <c r="AK534" s="395"/>
      <c r="AL534" s="395"/>
      <c r="AM534" s="395"/>
      <c r="AN534" s="395"/>
      <c r="AO534" s="395"/>
      <c r="AP534" s="395"/>
      <c r="AQ534" s="395"/>
      <c r="AR534" s="395"/>
      <c r="AS534" s="395"/>
      <c r="AT534" s="395"/>
      <c r="AU534" s="395"/>
      <c r="AV534" s="395"/>
      <c r="AW534" s="395"/>
      <c r="AX534" s="395"/>
    </row>
    <row r="535" spans="7:50" ht="12.75">
      <c r="G535" s="395"/>
      <c r="H535" s="395"/>
      <c r="I535" s="395"/>
      <c r="J535" s="395"/>
      <c r="K535" s="395"/>
      <c r="L535" s="395"/>
      <c r="M535" s="395"/>
      <c r="N535" s="395"/>
      <c r="O535" s="395"/>
      <c r="P535" s="395"/>
      <c r="Q535" s="395"/>
      <c r="R535" s="395"/>
      <c r="S535" s="395"/>
      <c r="T535" s="395"/>
      <c r="U535" s="395"/>
      <c r="V535" s="395"/>
      <c r="W535" s="395"/>
      <c r="X535" s="395"/>
      <c r="Y535" s="395"/>
      <c r="Z535" s="395"/>
      <c r="AA535" s="395"/>
      <c r="AB535" s="395"/>
      <c r="AC535" s="395"/>
      <c r="AD535" s="395"/>
      <c r="AE535" s="395"/>
      <c r="AF535" s="395"/>
      <c r="AG535" s="395"/>
      <c r="AH535" s="395"/>
      <c r="AI535" s="395"/>
      <c r="AJ535" s="395"/>
      <c r="AK535" s="395"/>
      <c r="AL535" s="395"/>
      <c r="AM535" s="395"/>
      <c r="AN535" s="395"/>
      <c r="AO535" s="395"/>
      <c r="AP535" s="395"/>
      <c r="AQ535" s="395"/>
      <c r="AR535" s="395"/>
      <c r="AS535" s="395"/>
      <c r="AT535" s="395"/>
      <c r="AU535" s="395"/>
      <c r="AV535" s="395"/>
      <c r="AW535" s="395"/>
      <c r="AX535" s="395"/>
    </row>
    <row r="536" spans="7:50" ht="12.75">
      <c r="G536" s="395"/>
      <c r="H536" s="395"/>
      <c r="I536" s="395"/>
      <c r="J536" s="395"/>
      <c r="K536" s="395"/>
      <c r="L536" s="395"/>
      <c r="M536" s="395"/>
      <c r="N536" s="395"/>
      <c r="O536" s="395"/>
      <c r="P536" s="395"/>
      <c r="Q536" s="395"/>
      <c r="R536" s="395"/>
      <c r="S536" s="395"/>
      <c r="T536" s="395"/>
      <c r="U536" s="395"/>
      <c r="V536" s="395"/>
      <c r="W536" s="395"/>
      <c r="X536" s="395"/>
      <c r="Y536" s="395"/>
      <c r="Z536" s="395"/>
      <c r="AA536" s="395"/>
      <c r="AB536" s="395"/>
      <c r="AC536" s="395"/>
      <c r="AD536" s="395"/>
      <c r="AE536" s="395"/>
      <c r="AF536" s="395"/>
      <c r="AG536" s="395"/>
      <c r="AH536" s="395"/>
      <c r="AI536" s="395"/>
      <c r="AJ536" s="395"/>
      <c r="AK536" s="395"/>
      <c r="AL536" s="395"/>
      <c r="AM536" s="395"/>
      <c r="AN536" s="395"/>
      <c r="AO536" s="395"/>
      <c r="AP536" s="395"/>
      <c r="AQ536" s="395"/>
      <c r="AR536" s="395"/>
      <c r="AS536" s="395"/>
      <c r="AT536" s="395"/>
      <c r="AU536" s="395"/>
      <c r="AV536" s="395"/>
      <c r="AW536" s="395"/>
      <c r="AX536" s="395"/>
    </row>
    <row r="537" spans="7:50" ht="12.75">
      <c r="G537" s="395"/>
      <c r="H537" s="395"/>
      <c r="I537" s="395"/>
      <c r="J537" s="395"/>
      <c r="K537" s="395"/>
      <c r="L537" s="395"/>
      <c r="M537" s="395"/>
      <c r="N537" s="395"/>
      <c r="O537" s="395"/>
      <c r="P537" s="395"/>
      <c r="Q537" s="395"/>
      <c r="R537" s="395"/>
      <c r="S537" s="395"/>
      <c r="T537" s="395"/>
      <c r="U537" s="395"/>
      <c r="V537" s="395"/>
      <c r="W537" s="395"/>
      <c r="X537" s="395"/>
      <c r="Y537" s="395"/>
      <c r="Z537" s="395"/>
      <c r="AA537" s="395"/>
      <c r="AB537" s="395"/>
      <c r="AC537" s="395"/>
      <c r="AD537" s="395"/>
      <c r="AE537" s="395"/>
      <c r="AF537" s="395"/>
      <c r="AG537" s="395"/>
      <c r="AH537" s="395"/>
      <c r="AI537" s="395"/>
      <c r="AJ537" s="395"/>
      <c r="AK537" s="395"/>
      <c r="AL537" s="395"/>
      <c r="AM537" s="395"/>
      <c r="AN537" s="395"/>
      <c r="AO537" s="395"/>
      <c r="AP537" s="395"/>
      <c r="AQ537" s="395"/>
      <c r="AR537" s="395"/>
      <c r="AS537" s="395"/>
      <c r="AT537" s="395"/>
      <c r="AU537" s="395"/>
      <c r="AV537" s="395"/>
      <c r="AW537" s="395"/>
      <c r="AX537" s="395"/>
    </row>
    <row r="538" spans="7:50" ht="12.75">
      <c r="G538" s="395"/>
      <c r="H538" s="395"/>
      <c r="I538" s="395"/>
      <c r="J538" s="395"/>
      <c r="K538" s="395"/>
      <c r="L538" s="395"/>
      <c r="M538" s="395"/>
      <c r="N538" s="395"/>
      <c r="O538" s="395"/>
      <c r="P538" s="395"/>
      <c r="Q538" s="395"/>
      <c r="R538" s="395"/>
      <c r="S538" s="395"/>
      <c r="T538" s="395"/>
      <c r="U538" s="395"/>
      <c r="V538" s="395"/>
      <c r="W538" s="395"/>
      <c r="X538" s="395"/>
      <c r="Y538" s="395"/>
      <c r="Z538" s="395"/>
      <c r="AA538" s="395"/>
      <c r="AB538" s="395"/>
      <c r="AC538" s="395"/>
      <c r="AD538" s="395"/>
      <c r="AE538" s="395"/>
      <c r="AF538" s="395"/>
      <c r="AG538" s="395"/>
      <c r="AH538" s="395"/>
      <c r="AI538" s="395"/>
      <c r="AJ538" s="395"/>
      <c r="AK538" s="395"/>
      <c r="AL538" s="395"/>
      <c r="AM538" s="395"/>
      <c r="AN538" s="395"/>
      <c r="AO538" s="395"/>
      <c r="AP538" s="395"/>
      <c r="AQ538" s="395"/>
      <c r="AR538" s="395"/>
      <c r="AS538" s="395"/>
      <c r="AT538" s="395"/>
      <c r="AU538" s="395"/>
      <c r="AV538" s="395"/>
      <c r="AW538" s="395"/>
      <c r="AX538" s="395"/>
    </row>
    <row r="539" spans="7:50" ht="12.75">
      <c r="G539" s="395"/>
      <c r="H539" s="395"/>
      <c r="I539" s="395"/>
      <c r="J539" s="395"/>
      <c r="K539" s="395"/>
      <c r="L539" s="395"/>
      <c r="M539" s="395"/>
      <c r="N539" s="395"/>
      <c r="O539" s="395"/>
      <c r="P539" s="395"/>
      <c r="Q539" s="395"/>
      <c r="R539" s="395"/>
      <c r="S539" s="395"/>
      <c r="T539" s="395"/>
      <c r="U539" s="395"/>
      <c r="V539" s="395"/>
      <c r="W539" s="395"/>
      <c r="X539" s="395"/>
      <c r="Y539" s="395"/>
      <c r="Z539" s="395"/>
      <c r="AA539" s="395"/>
      <c r="AB539" s="395"/>
      <c r="AC539" s="395"/>
      <c r="AD539" s="395"/>
      <c r="AE539" s="395"/>
      <c r="AF539" s="395"/>
      <c r="AG539" s="395"/>
      <c r="AH539" s="395"/>
      <c r="AI539" s="395"/>
      <c r="AJ539" s="395"/>
      <c r="AK539" s="395"/>
      <c r="AL539" s="395"/>
      <c r="AM539" s="395"/>
      <c r="AN539" s="395"/>
      <c r="AO539" s="395"/>
      <c r="AP539" s="395"/>
      <c r="AQ539" s="395"/>
      <c r="AR539" s="395"/>
      <c r="AS539" s="395"/>
      <c r="AT539" s="395"/>
      <c r="AU539" s="395"/>
      <c r="AV539" s="395"/>
      <c r="AW539" s="395"/>
      <c r="AX539" s="395"/>
    </row>
    <row r="540" spans="7:50" ht="12.75">
      <c r="G540" s="395"/>
      <c r="H540" s="395"/>
      <c r="I540" s="395"/>
      <c r="J540" s="395"/>
      <c r="K540" s="395"/>
      <c r="L540" s="395"/>
      <c r="M540" s="395"/>
      <c r="N540" s="395"/>
      <c r="O540" s="395"/>
      <c r="P540" s="395"/>
      <c r="Q540" s="395"/>
      <c r="R540" s="395"/>
      <c r="S540" s="395"/>
      <c r="T540" s="395"/>
      <c r="U540" s="395"/>
      <c r="V540" s="395"/>
      <c r="W540" s="395"/>
      <c r="X540" s="395"/>
      <c r="Y540" s="395"/>
      <c r="Z540" s="395"/>
      <c r="AA540" s="395"/>
      <c r="AB540" s="395"/>
      <c r="AC540" s="395"/>
      <c r="AD540" s="395"/>
      <c r="AE540" s="395"/>
      <c r="AF540" s="395"/>
      <c r="AG540" s="395"/>
      <c r="AH540" s="395"/>
      <c r="AI540" s="395"/>
      <c r="AJ540" s="395"/>
      <c r="AK540" s="395"/>
      <c r="AL540" s="395"/>
      <c r="AM540" s="395"/>
      <c r="AN540" s="395"/>
      <c r="AO540" s="395"/>
      <c r="AP540" s="395"/>
      <c r="AQ540" s="395"/>
      <c r="AR540" s="395"/>
      <c r="AS540" s="395"/>
      <c r="AT540" s="395"/>
      <c r="AU540" s="395"/>
      <c r="AV540" s="395"/>
      <c r="AW540" s="395"/>
      <c r="AX540" s="395"/>
    </row>
    <row r="541" spans="7:50" ht="12.75">
      <c r="G541" s="395"/>
      <c r="H541" s="395"/>
      <c r="I541" s="395"/>
      <c r="J541" s="395"/>
      <c r="K541" s="395"/>
      <c r="L541" s="395"/>
      <c r="M541" s="395"/>
      <c r="N541" s="395"/>
      <c r="O541" s="395"/>
      <c r="P541" s="395"/>
      <c r="Q541" s="395"/>
      <c r="R541" s="395"/>
      <c r="S541" s="395"/>
      <c r="T541" s="395"/>
      <c r="U541" s="395"/>
      <c r="V541" s="395"/>
      <c r="W541" s="395"/>
      <c r="X541" s="395"/>
      <c r="Y541" s="395"/>
      <c r="Z541" s="395"/>
      <c r="AA541" s="395"/>
      <c r="AB541" s="395"/>
      <c r="AC541" s="395"/>
      <c r="AD541" s="395"/>
      <c r="AE541" s="395"/>
      <c r="AF541" s="395"/>
      <c r="AG541" s="395"/>
      <c r="AH541" s="395"/>
      <c r="AI541" s="395"/>
      <c r="AJ541" s="395"/>
      <c r="AK541" s="395"/>
      <c r="AL541" s="395"/>
      <c r="AM541" s="395"/>
      <c r="AN541" s="395"/>
      <c r="AO541" s="395"/>
      <c r="AP541" s="395"/>
      <c r="AQ541" s="395"/>
      <c r="AR541" s="395"/>
      <c r="AS541" s="395"/>
      <c r="AT541" s="395"/>
      <c r="AU541" s="395"/>
      <c r="AV541" s="395"/>
      <c r="AW541" s="395"/>
      <c r="AX541" s="395"/>
    </row>
    <row r="542" spans="7:50" ht="12.75">
      <c r="G542" s="395"/>
      <c r="H542" s="395"/>
      <c r="I542" s="395"/>
      <c r="J542" s="395"/>
      <c r="K542" s="395"/>
      <c r="L542" s="395"/>
      <c r="M542" s="395"/>
      <c r="N542" s="395"/>
      <c r="O542" s="395"/>
      <c r="P542" s="395"/>
      <c r="Q542" s="395"/>
      <c r="R542" s="395"/>
      <c r="S542" s="395"/>
      <c r="T542" s="395"/>
      <c r="U542" s="395"/>
      <c r="V542" s="395"/>
      <c r="W542" s="395"/>
      <c r="X542" s="395"/>
      <c r="Y542" s="395"/>
      <c r="Z542" s="395"/>
      <c r="AA542" s="395"/>
      <c r="AB542" s="395"/>
      <c r="AC542" s="395"/>
      <c r="AD542" s="395"/>
      <c r="AE542" s="395"/>
      <c r="AF542" s="395"/>
      <c r="AG542" s="395"/>
      <c r="AH542" s="395"/>
      <c r="AI542" s="395"/>
      <c r="AJ542" s="395"/>
      <c r="AK542" s="395"/>
      <c r="AL542" s="395"/>
      <c r="AM542" s="395"/>
      <c r="AN542" s="395"/>
      <c r="AO542" s="395"/>
      <c r="AP542" s="395"/>
      <c r="AQ542" s="395"/>
      <c r="AR542" s="395"/>
      <c r="AS542" s="395"/>
      <c r="AT542" s="395"/>
      <c r="AU542" s="395"/>
      <c r="AV542" s="395"/>
      <c r="AW542" s="395"/>
      <c r="AX542" s="395"/>
    </row>
    <row r="543" spans="7:50" ht="12.75">
      <c r="G543" s="395"/>
      <c r="H543" s="395"/>
      <c r="I543" s="395"/>
      <c r="J543" s="395"/>
      <c r="K543" s="395"/>
      <c r="L543" s="395"/>
      <c r="M543" s="395"/>
      <c r="N543" s="395"/>
      <c r="O543" s="395"/>
      <c r="P543" s="395"/>
      <c r="Q543" s="395"/>
      <c r="R543" s="395"/>
      <c r="S543" s="395"/>
      <c r="T543" s="395"/>
      <c r="U543" s="395"/>
      <c r="V543" s="395"/>
      <c r="W543" s="395"/>
      <c r="X543" s="395"/>
      <c r="Y543" s="395"/>
      <c r="Z543" s="395"/>
      <c r="AA543" s="395"/>
      <c r="AB543" s="395"/>
      <c r="AC543" s="395"/>
      <c r="AD543" s="395"/>
      <c r="AE543" s="395"/>
      <c r="AF543" s="395"/>
      <c r="AG543" s="395"/>
      <c r="AH543" s="395"/>
      <c r="AI543" s="395"/>
      <c r="AJ543" s="395"/>
      <c r="AK543" s="395"/>
      <c r="AL543" s="395"/>
      <c r="AM543" s="395"/>
      <c r="AN543" s="395"/>
      <c r="AO543" s="395"/>
      <c r="AP543" s="395"/>
      <c r="AQ543" s="395"/>
      <c r="AR543" s="395"/>
      <c r="AS543" s="395"/>
      <c r="AT543" s="395"/>
      <c r="AU543" s="395"/>
      <c r="AV543" s="395"/>
      <c r="AW543" s="395"/>
      <c r="AX543" s="395"/>
    </row>
    <row r="544" spans="7:50" ht="12.75">
      <c r="G544" s="395"/>
      <c r="H544" s="395"/>
      <c r="I544" s="395"/>
      <c r="J544" s="395"/>
      <c r="K544" s="395"/>
      <c r="L544" s="395"/>
      <c r="M544" s="395"/>
      <c r="N544" s="395"/>
      <c r="O544" s="395"/>
      <c r="P544" s="395"/>
      <c r="Q544" s="395"/>
      <c r="R544" s="395"/>
      <c r="S544" s="395"/>
      <c r="T544" s="395"/>
      <c r="U544" s="395"/>
      <c r="V544" s="395"/>
      <c r="W544" s="395"/>
      <c r="X544" s="395"/>
      <c r="Y544" s="395"/>
      <c r="Z544" s="395"/>
      <c r="AA544" s="395"/>
      <c r="AB544" s="395"/>
      <c r="AC544" s="395"/>
      <c r="AD544" s="395"/>
      <c r="AE544" s="395"/>
      <c r="AF544" s="395"/>
      <c r="AG544" s="395"/>
      <c r="AH544" s="395"/>
      <c r="AI544" s="395"/>
      <c r="AJ544" s="395"/>
      <c r="AK544" s="395"/>
      <c r="AL544" s="395"/>
      <c r="AM544" s="395"/>
      <c r="AN544" s="395"/>
      <c r="AO544" s="395"/>
      <c r="AP544" s="395"/>
      <c r="AQ544" s="395"/>
      <c r="AR544" s="395"/>
      <c r="AS544" s="395"/>
      <c r="AT544" s="395"/>
      <c r="AU544" s="395"/>
      <c r="AV544" s="395"/>
      <c r="AW544" s="395"/>
      <c r="AX544" s="395"/>
    </row>
    <row r="545" spans="7:50" ht="12.75">
      <c r="G545" s="395"/>
      <c r="H545" s="395"/>
      <c r="I545" s="395"/>
      <c r="J545" s="395"/>
      <c r="K545" s="395"/>
      <c r="L545" s="395"/>
      <c r="M545" s="395"/>
      <c r="N545" s="395"/>
      <c r="O545" s="395"/>
      <c r="P545" s="395"/>
      <c r="Q545" s="395"/>
      <c r="R545" s="395"/>
      <c r="S545" s="395"/>
      <c r="T545" s="395"/>
      <c r="U545" s="395"/>
      <c r="V545" s="395"/>
      <c r="W545" s="395"/>
      <c r="X545" s="395"/>
      <c r="Y545" s="395"/>
      <c r="Z545" s="395"/>
      <c r="AA545" s="395"/>
      <c r="AB545" s="395"/>
      <c r="AC545" s="395"/>
      <c r="AD545" s="395"/>
      <c r="AE545" s="395"/>
      <c r="AF545" s="395"/>
      <c r="AG545" s="395"/>
      <c r="AH545" s="395"/>
      <c r="AI545" s="395"/>
      <c r="AJ545" s="395"/>
      <c r="AK545" s="395"/>
      <c r="AL545" s="395"/>
      <c r="AM545" s="395"/>
      <c r="AN545" s="395"/>
      <c r="AO545" s="395"/>
      <c r="AP545" s="395"/>
      <c r="AQ545" s="395"/>
      <c r="AR545" s="395"/>
      <c r="AS545" s="395"/>
      <c r="AT545" s="395"/>
      <c r="AU545" s="395"/>
      <c r="AV545" s="395"/>
      <c r="AW545" s="395"/>
      <c r="AX545" s="395"/>
    </row>
    <row r="546" spans="7:50" ht="12.75">
      <c r="G546" s="395"/>
      <c r="H546" s="395"/>
      <c r="I546" s="395"/>
      <c r="J546" s="395"/>
      <c r="K546" s="395"/>
      <c r="L546" s="395"/>
      <c r="M546" s="395"/>
      <c r="N546" s="395"/>
      <c r="O546" s="395"/>
      <c r="P546" s="395"/>
      <c r="Q546" s="395"/>
      <c r="R546" s="395"/>
      <c r="S546" s="395"/>
      <c r="T546" s="395"/>
      <c r="U546" s="395"/>
      <c r="V546" s="395"/>
      <c r="W546" s="395"/>
      <c r="X546" s="395"/>
      <c r="Y546" s="395"/>
      <c r="Z546" s="395"/>
      <c r="AA546" s="395"/>
      <c r="AB546" s="395"/>
      <c r="AC546" s="395"/>
      <c r="AD546" s="395"/>
      <c r="AE546" s="395"/>
      <c r="AF546" s="395"/>
      <c r="AG546" s="395"/>
      <c r="AH546" s="395"/>
      <c r="AI546" s="395"/>
      <c r="AJ546" s="395"/>
      <c r="AK546" s="395"/>
      <c r="AL546" s="395"/>
      <c r="AM546" s="395"/>
      <c r="AN546" s="395"/>
      <c r="AO546" s="395"/>
      <c r="AP546" s="395"/>
      <c r="AQ546" s="395"/>
      <c r="AR546" s="395"/>
      <c r="AS546" s="395"/>
      <c r="AT546" s="395"/>
      <c r="AU546" s="395"/>
      <c r="AV546" s="395"/>
      <c r="AW546" s="395"/>
      <c r="AX546" s="395"/>
    </row>
    <row r="547" spans="7:50" ht="12.75">
      <c r="G547" s="395"/>
      <c r="H547" s="395"/>
      <c r="I547" s="395"/>
      <c r="J547" s="395"/>
      <c r="K547" s="395"/>
      <c r="L547" s="395"/>
      <c r="M547" s="395"/>
      <c r="N547" s="395"/>
      <c r="O547" s="395"/>
      <c r="P547" s="395"/>
      <c r="Q547" s="395"/>
      <c r="R547" s="395"/>
      <c r="S547" s="395"/>
      <c r="T547" s="395"/>
      <c r="U547" s="395"/>
      <c r="V547" s="395"/>
      <c r="W547" s="395"/>
      <c r="X547" s="395"/>
      <c r="Y547" s="395"/>
      <c r="Z547" s="395"/>
      <c r="AA547" s="395"/>
      <c r="AB547" s="395"/>
      <c r="AC547" s="395"/>
      <c r="AD547" s="395"/>
      <c r="AE547" s="395"/>
      <c r="AF547" s="395"/>
      <c r="AG547" s="395"/>
      <c r="AH547" s="395"/>
      <c r="AI547" s="395"/>
      <c r="AJ547" s="395"/>
      <c r="AK547" s="395"/>
      <c r="AL547" s="395"/>
      <c r="AM547" s="395"/>
      <c r="AN547" s="395"/>
      <c r="AO547" s="395"/>
      <c r="AP547" s="395"/>
      <c r="AQ547" s="395"/>
      <c r="AR547" s="395"/>
      <c r="AS547" s="395"/>
      <c r="AT547" s="395"/>
      <c r="AU547" s="395"/>
      <c r="AV547" s="395"/>
      <c r="AW547" s="395"/>
      <c r="AX547" s="395"/>
    </row>
    <row r="548" spans="7:50" ht="12.75">
      <c r="G548" s="395"/>
      <c r="H548" s="395"/>
      <c r="I548" s="395"/>
      <c r="J548" s="395"/>
      <c r="K548" s="395"/>
      <c r="L548" s="395"/>
      <c r="M548" s="395"/>
      <c r="N548" s="395"/>
      <c r="O548" s="395"/>
      <c r="P548" s="395"/>
      <c r="Q548" s="395"/>
      <c r="R548" s="395"/>
      <c r="S548" s="395"/>
      <c r="T548" s="395"/>
      <c r="U548" s="395"/>
      <c r="V548" s="395"/>
      <c r="W548" s="395"/>
      <c r="X548" s="395"/>
      <c r="Y548" s="395"/>
      <c r="Z548" s="395"/>
      <c r="AA548" s="395"/>
      <c r="AB548" s="395"/>
      <c r="AC548" s="395"/>
      <c r="AD548" s="395"/>
      <c r="AE548" s="395"/>
      <c r="AF548" s="395"/>
      <c r="AG548" s="395"/>
      <c r="AH548" s="395"/>
      <c r="AI548" s="395"/>
      <c r="AJ548" s="395"/>
      <c r="AK548" s="395"/>
      <c r="AL548" s="395"/>
      <c r="AM548" s="395"/>
      <c r="AN548" s="395"/>
      <c r="AO548" s="395"/>
      <c r="AP548" s="395"/>
      <c r="AQ548" s="395"/>
      <c r="AR548" s="395"/>
      <c r="AS548" s="395"/>
      <c r="AT548" s="395"/>
      <c r="AU548" s="395"/>
      <c r="AV548" s="395"/>
      <c r="AW548" s="395"/>
      <c r="AX548" s="395"/>
    </row>
    <row r="549" spans="7:50" ht="12.75">
      <c r="G549" s="395"/>
      <c r="H549" s="395"/>
      <c r="I549" s="395"/>
      <c r="J549" s="395"/>
      <c r="K549" s="395"/>
      <c r="L549" s="395"/>
      <c r="M549" s="395"/>
      <c r="N549" s="395"/>
      <c r="O549" s="395"/>
      <c r="P549" s="395"/>
      <c r="Q549" s="395"/>
      <c r="R549" s="395"/>
      <c r="S549" s="395"/>
      <c r="T549" s="395"/>
      <c r="U549" s="395"/>
      <c r="V549" s="395"/>
      <c r="W549" s="395"/>
      <c r="X549" s="395"/>
      <c r="Y549" s="395"/>
      <c r="Z549" s="395"/>
      <c r="AA549" s="395"/>
      <c r="AB549" s="395"/>
      <c r="AC549" s="395"/>
      <c r="AD549" s="395"/>
      <c r="AE549" s="395"/>
      <c r="AF549" s="395"/>
      <c r="AG549" s="395"/>
      <c r="AH549" s="395"/>
      <c r="AI549" s="395"/>
      <c r="AJ549" s="395"/>
      <c r="AK549" s="395"/>
      <c r="AL549" s="395"/>
      <c r="AM549" s="395"/>
      <c r="AN549" s="395"/>
      <c r="AO549" s="395"/>
      <c r="AP549" s="395"/>
      <c r="AQ549" s="395"/>
      <c r="AR549" s="395"/>
      <c r="AS549" s="395"/>
      <c r="AT549" s="395"/>
      <c r="AU549" s="395"/>
      <c r="AV549" s="395"/>
      <c r="AW549" s="395"/>
      <c r="AX549" s="395"/>
    </row>
    <row r="550" spans="7:50" ht="12.75">
      <c r="G550" s="395"/>
      <c r="H550" s="395"/>
      <c r="I550" s="395"/>
      <c r="J550" s="395"/>
      <c r="K550" s="395"/>
      <c r="L550" s="395"/>
      <c r="M550" s="395"/>
      <c r="N550" s="395"/>
      <c r="O550" s="395"/>
      <c r="P550" s="395"/>
      <c r="Q550" s="395"/>
      <c r="R550" s="395"/>
      <c r="S550" s="395"/>
      <c r="T550" s="395"/>
      <c r="U550" s="395"/>
      <c r="V550" s="395"/>
      <c r="W550" s="395"/>
      <c r="X550" s="395"/>
      <c r="Y550" s="395"/>
      <c r="Z550" s="395"/>
      <c r="AA550" s="395"/>
      <c r="AB550" s="395"/>
      <c r="AC550" s="395"/>
      <c r="AD550" s="395"/>
      <c r="AE550" s="395"/>
      <c r="AF550" s="395"/>
      <c r="AG550" s="395"/>
      <c r="AH550" s="395"/>
      <c r="AI550" s="395"/>
      <c r="AJ550" s="395"/>
      <c r="AK550" s="395"/>
      <c r="AL550" s="395"/>
      <c r="AM550" s="395"/>
      <c r="AN550" s="395"/>
      <c r="AO550" s="395"/>
      <c r="AP550" s="395"/>
      <c r="AQ550" s="395"/>
      <c r="AR550" s="395"/>
      <c r="AS550" s="395"/>
      <c r="AT550" s="395"/>
      <c r="AU550" s="395"/>
      <c r="AV550" s="395"/>
      <c r="AW550" s="395"/>
      <c r="AX550" s="395"/>
    </row>
    <row r="551" spans="7:50" ht="12.75">
      <c r="G551" s="395"/>
      <c r="H551" s="395"/>
      <c r="I551" s="395"/>
      <c r="J551" s="395"/>
      <c r="K551" s="395"/>
      <c r="L551" s="395"/>
      <c r="M551" s="395"/>
      <c r="N551" s="395"/>
      <c r="O551" s="395"/>
      <c r="P551" s="395"/>
      <c r="Q551" s="395"/>
      <c r="R551" s="395"/>
      <c r="S551" s="395"/>
      <c r="T551" s="395"/>
      <c r="U551" s="395"/>
      <c r="V551" s="395"/>
      <c r="W551" s="395"/>
      <c r="X551" s="395"/>
      <c r="Y551" s="395"/>
      <c r="Z551" s="395"/>
      <c r="AA551" s="395"/>
      <c r="AB551" s="395"/>
      <c r="AC551" s="395"/>
      <c r="AD551" s="395"/>
      <c r="AE551" s="395"/>
      <c r="AF551" s="395"/>
      <c r="AG551" s="395"/>
      <c r="AH551" s="395"/>
      <c r="AI551" s="395"/>
      <c r="AJ551" s="395"/>
      <c r="AK551" s="395"/>
      <c r="AL551" s="395"/>
      <c r="AM551" s="395"/>
      <c r="AN551" s="395"/>
      <c r="AO551" s="395"/>
      <c r="AP551" s="395"/>
      <c r="AQ551" s="395"/>
      <c r="AR551" s="395"/>
      <c r="AS551" s="395"/>
      <c r="AT551" s="395"/>
      <c r="AU551" s="395"/>
      <c r="AV551" s="395"/>
      <c r="AW551" s="395"/>
      <c r="AX551" s="395"/>
    </row>
    <row r="552" spans="7:50" ht="12.75">
      <c r="G552" s="395"/>
      <c r="H552" s="395"/>
      <c r="I552" s="395"/>
      <c r="J552" s="395"/>
      <c r="K552" s="395"/>
      <c r="L552" s="395"/>
      <c r="M552" s="395"/>
      <c r="N552" s="395"/>
      <c r="O552" s="395"/>
      <c r="P552" s="395"/>
      <c r="Q552" s="395"/>
      <c r="R552" s="395"/>
      <c r="S552" s="395"/>
      <c r="T552" s="395"/>
      <c r="U552" s="395"/>
      <c r="V552" s="395"/>
      <c r="W552" s="395"/>
      <c r="X552" s="395"/>
      <c r="Y552" s="395"/>
      <c r="Z552" s="395"/>
      <c r="AA552" s="395"/>
      <c r="AB552" s="395"/>
      <c r="AC552" s="395"/>
      <c r="AD552" s="395"/>
      <c r="AE552" s="395"/>
      <c r="AF552" s="395"/>
      <c r="AG552" s="395"/>
      <c r="AH552" s="395"/>
      <c r="AI552" s="395"/>
      <c r="AJ552" s="395"/>
      <c r="AK552" s="395"/>
      <c r="AL552" s="395"/>
      <c r="AM552" s="395"/>
      <c r="AN552" s="395"/>
      <c r="AO552" s="395"/>
      <c r="AP552" s="395"/>
      <c r="AQ552" s="395"/>
      <c r="AR552" s="395"/>
      <c r="AS552" s="395"/>
      <c r="AT552" s="395"/>
      <c r="AU552" s="395"/>
      <c r="AV552" s="395"/>
      <c r="AW552" s="395"/>
      <c r="AX552" s="395"/>
    </row>
    <row r="553" spans="7:50" ht="12.75">
      <c r="G553" s="395"/>
      <c r="H553" s="395"/>
      <c r="I553" s="395"/>
      <c r="J553" s="395"/>
      <c r="K553" s="395"/>
      <c r="L553" s="395"/>
      <c r="M553" s="395"/>
      <c r="N553" s="395"/>
      <c r="O553" s="395"/>
      <c r="P553" s="395"/>
      <c r="Q553" s="395"/>
      <c r="R553" s="395"/>
      <c r="S553" s="395"/>
      <c r="T553" s="395"/>
      <c r="U553" s="395"/>
      <c r="V553" s="395"/>
      <c r="W553" s="395"/>
      <c r="X553" s="395"/>
      <c r="Y553" s="395"/>
      <c r="Z553" s="395"/>
      <c r="AA553" s="395"/>
      <c r="AB553" s="395"/>
      <c r="AC553" s="395"/>
      <c r="AD553" s="395"/>
      <c r="AE553" s="395"/>
      <c r="AF553" s="395"/>
      <c r="AG553" s="395"/>
      <c r="AH553" s="395"/>
      <c r="AI553" s="395"/>
      <c r="AJ553" s="395"/>
      <c r="AK553" s="395"/>
      <c r="AL553" s="395"/>
      <c r="AM553" s="395"/>
      <c r="AN553" s="395"/>
      <c r="AO553" s="395"/>
      <c r="AP553" s="395"/>
      <c r="AQ553" s="395"/>
      <c r="AR553" s="395"/>
      <c r="AS553" s="395"/>
      <c r="AT553" s="395"/>
      <c r="AU553" s="395"/>
      <c r="AV553" s="395"/>
      <c r="AW553" s="395"/>
      <c r="AX553" s="395"/>
    </row>
    <row r="554" spans="7:50" ht="12.75">
      <c r="G554" s="395"/>
      <c r="H554" s="395"/>
      <c r="I554" s="395"/>
      <c r="J554" s="395"/>
      <c r="K554" s="395"/>
      <c r="L554" s="395"/>
      <c r="M554" s="395"/>
      <c r="N554" s="395"/>
      <c r="O554" s="395"/>
      <c r="P554" s="395"/>
      <c r="Q554" s="395"/>
      <c r="R554" s="395"/>
      <c r="S554" s="395"/>
      <c r="T554" s="395"/>
      <c r="U554" s="395"/>
      <c r="V554" s="395"/>
      <c r="W554" s="395"/>
      <c r="X554" s="395"/>
      <c r="Y554" s="395"/>
      <c r="Z554" s="395"/>
      <c r="AA554" s="395"/>
      <c r="AB554" s="395"/>
      <c r="AC554" s="395"/>
      <c r="AD554" s="395"/>
      <c r="AE554" s="395"/>
      <c r="AF554" s="395"/>
      <c r="AG554" s="395"/>
      <c r="AH554" s="395"/>
      <c r="AI554" s="395"/>
      <c r="AJ554" s="395"/>
      <c r="AK554" s="395"/>
      <c r="AL554" s="395"/>
      <c r="AM554" s="395"/>
      <c r="AN554" s="395"/>
      <c r="AO554" s="395"/>
      <c r="AP554" s="395"/>
      <c r="AQ554" s="395"/>
      <c r="AR554" s="395"/>
      <c r="AS554" s="395"/>
      <c r="AT554" s="395"/>
      <c r="AU554" s="395"/>
      <c r="AV554" s="395"/>
      <c r="AW554" s="395"/>
      <c r="AX554" s="395"/>
    </row>
    <row r="555" spans="7:50" ht="12.75">
      <c r="G555" s="395"/>
      <c r="H555" s="395"/>
      <c r="I555" s="395"/>
      <c r="J555" s="395"/>
      <c r="K555" s="395"/>
      <c r="L555" s="395"/>
      <c r="M555" s="395"/>
      <c r="N555" s="395"/>
      <c r="O555" s="395"/>
      <c r="P555" s="395"/>
      <c r="Q555" s="395"/>
      <c r="R555" s="395"/>
      <c r="S555" s="395"/>
      <c r="T555" s="395"/>
      <c r="U555" s="395"/>
      <c r="V555" s="395"/>
      <c r="W555" s="395"/>
      <c r="X555" s="395"/>
      <c r="Y555" s="395"/>
      <c r="Z555" s="395"/>
      <c r="AA555" s="395"/>
      <c r="AB555" s="395"/>
      <c r="AC555" s="395"/>
      <c r="AD555" s="395"/>
      <c r="AE555" s="395"/>
      <c r="AF555" s="395"/>
      <c r="AG555" s="395"/>
      <c r="AH555" s="395"/>
      <c r="AI555" s="395"/>
      <c r="AJ555" s="395"/>
      <c r="AK555" s="395"/>
      <c r="AL555" s="395"/>
      <c r="AM555" s="395"/>
      <c r="AN555" s="395"/>
      <c r="AO555" s="395"/>
      <c r="AP555" s="395"/>
      <c r="AQ555" s="395"/>
      <c r="AR555" s="395"/>
      <c r="AS555" s="395"/>
      <c r="AT555" s="395"/>
      <c r="AU555" s="395"/>
      <c r="AV555" s="395"/>
      <c r="AW555" s="395"/>
      <c r="AX555" s="395"/>
    </row>
    <row r="556" spans="7:50" ht="12.75">
      <c r="G556" s="395"/>
      <c r="H556" s="395"/>
      <c r="I556" s="395"/>
      <c r="J556" s="395"/>
      <c r="K556" s="395"/>
      <c r="L556" s="395"/>
      <c r="M556" s="395"/>
      <c r="N556" s="395"/>
      <c r="O556" s="395"/>
      <c r="P556" s="395"/>
      <c r="Q556" s="395"/>
      <c r="R556" s="395"/>
      <c r="S556" s="395"/>
      <c r="T556" s="395"/>
      <c r="U556" s="395"/>
      <c r="V556" s="395"/>
      <c r="W556" s="395"/>
      <c r="X556" s="395"/>
      <c r="Y556" s="395"/>
      <c r="Z556" s="395"/>
      <c r="AA556" s="395"/>
      <c r="AB556" s="395"/>
      <c r="AC556" s="395"/>
      <c r="AD556" s="395"/>
      <c r="AE556" s="395"/>
      <c r="AF556" s="395"/>
      <c r="AG556" s="395"/>
      <c r="AH556" s="395"/>
      <c r="AI556" s="395"/>
      <c r="AJ556" s="395"/>
      <c r="AK556" s="395"/>
      <c r="AL556" s="395"/>
      <c r="AM556" s="395"/>
      <c r="AN556" s="395"/>
      <c r="AO556" s="395"/>
      <c r="AP556" s="395"/>
      <c r="AQ556" s="395"/>
      <c r="AR556" s="395"/>
      <c r="AS556" s="395"/>
      <c r="AT556" s="395"/>
      <c r="AU556" s="395"/>
      <c r="AV556" s="395"/>
      <c r="AW556" s="395"/>
      <c r="AX556" s="395"/>
    </row>
    <row r="557" spans="7:50" ht="12.75">
      <c r="G557" s="395"/>
      <c r="H557" s="395"/>
      <c r="I557" s="395"/>
      <c r="J557" s="395"/>
      <c r="K557" s="395"/>
      <c r="L557" s="395"/>
      <c r="M557" s="395"/>
      <c r="N557" s="395"/>
      <c r="O557" s="395"/>
      <c r="P557" s="395"/>
      <c r="Q557" s="395"/>
      <c r="R557" s="395"/>
      <c r="S557" s="395"/>
      <c r="T557" s="395"/>
      <c r="U557" s="395"/>
      <c r="V557" s="395"/>
      <c r="W557" s="395"/>
      <c r="X557" s="395"/>
      <c r="Y557" s="395"/>
      <c r="Z557" s="395"/>
      <c r="AA557" s="395"/>
      <c r="AB557" s="395"/>
      <c r="AC557" s="395"/>
      <c r="AD557" s="395"/>
      <c r="AE557" s="395"/>
      <c r="AF557" s="395"/>
      <c r="AG557" s="395"/>
      <c r="AH557" s="395"/>
      <c r="AI557" s="395"/>
      <c r="AJ557" s="395"/>
      <c r="AK557" s="395"/>
      <c r="AL557" s="395"/>
      <c r="AM557" s="395"/>
      <c r="AN557" s="395"/>
      <c r="AO557" s="395"/>
      <c r="AP557" s="395"/>
      <c r="AQ557" s="395"/>
      <c r="AR557" s="395"/>
      <c r="AS557" s="395"/>
      <c r="AT557" s="395"/>
      <c r="AU557" s="395"/>
      <c r="AV557" s="395"/>
      <c r="AW557" s="395"/>
      <c r="AX557" s="395"/>
    </row>
    <row r="558" spans="7:50" ht="12.75">
      <c r="G558" s="395"/>
      <c r="H558" s="395"/>
      <c r="I558" s="395"/>
      <c r="J558" s="395"/>
      <c r="K558" s="395"/>
      <c r="L558" s="395"/>
      <c r="M558" s="395"/>
      <c r="N558" s="395"/>
      <c r="O558" s="395"/>
      <c r="P558" s="395"/>
      <c r="Q558" s="395"/>
      <c r="R558" s="395"/>
      <c r="S558" s="395"/>
      <c r="T558" s="395"/>
      <c r="U558" s="395"/>
      <c r="V558" s="395"/>
      <c r="W558" s="395"/>
      <c r="X558" s="395"/>
      <c r="Y558" s="395"/>
      <c r="Z558" s="395"/>
      <c r="AA558" s="395"/>
      <c r="AB558" s="395"/>
      <c r="AC558" s="395"/>
      <c r="AD558" s="395"/>
      <c r="AE558" s="395"/>
      <c r="AF558" s="395"/>
      <c r="AG558" s="395"/>
      <c r="AH558" s="395"/>
      <c r="AI558" s="395"/>
      <c r="AJ558" s="395"/>
      <c r="AK558" s="395"/>
      <c r="AL558" s="395"/>
      <c r="AM558" s="395"/>
      <c r="AN558" s="395"/>
      <c r="AO558" s="395"/>
      <c r="AP558" s="395"/>
      <c r="AQ558" s="395"/>
      <c r="AR558" s="395"/>
      <c r="AS558" s="395"/>
      <c r="AT558" s="395"/>
      <c r="AU558" s="395"/>
      <c r="AV558" s="395"/>
      <c r="AW558" s="395"/>
      <c r="AX558" s="395"/>
    </row>
    <row r="559" spans="7:50" ht="12.75">
      <c r="G559" s="395"/>
      <c r="H559" s="395"/>
      <c r="I559" s="395"/>
      <c r="J559" s="395"/>
      <c r="K559" s="395"/>
      <c r="L559" s="395"/>
      <c r="M559" s="395"/>
      <c r="N559" s="395"/>
      <c r="O559" s="395"/>
      <c r="P559" s="395"/>
      <c r="Q559" s="395"/>
      <c r="R559" s="395"/>
      <c r="S559" s="395"/>
      <c r="T559" s="395"/>
      <c r="U559" s="395"/>
      <c r="V559" s="395"/>
      <c r="W559" s="395"/>
      <c r="X559" s="395"/>
      <c r="Y559" s="395"/>
      <c r="Z559" s="395"/>
      <c r="AA559" s="395"/>
      <c r="AB559" s="395"/>
      <c r="AC559" s="395"/>
      <c r="AD559" s="395"/>
      <c r="AE559" s="395"/>
      <c r="AF559" s="395"/>
      <c r="AG559" s="395"/>
      <c r="AH559" s="395"/>
      <c r="AI559" s="395"/>
      <c r="AJ559" s="395"/>
      <c r="AK559" s="395"/>
      <c r="AL559" s="395"/>
      <c r="AM559" s="395"/>
      <c r="AN559" s="395"/>
      <c r="AO559" s="395"/>
      <c r="AP559" s="395"/>
      <c r="AQ559" s="395"/>
      <c r="AR559" s="395"/>
      <c r="AS559" s="395"/>
      <c r="AT559" s="395"/>
      <c r="AU559" s="395"/>
      <c r="AV559" s="395"/>
      <c r="AW559" s="395"/>
      <c r="AX559" s="395"/>
    </row>
    <row r="560" spans="7:50" ht="12.75">
      <c r="G560" s="395"/>
      <c r="H560" s="395"/>
      <c r="I560" s="395"/>
      <c r="J560" s="395"/>
      <c r="K560" s="395"/>
      <c r="L560" s="395"/>
      <c r="M560" s="395"/>
      <c r="N560" s="395"/>
      <c r="O560" s="395"/>
      <c r="P560" s="395"/>
      <c r="Q560" s="395"/>
      <c r="R560" s="395"/>
      <c r="S560" s="395"/>
      <c r="T560" s="395"/>
      <c r="U560" s="395"/>
      <c r="V560" s="395"/>
      <c r="W560" s="395"/>
      <c r="X560" s="395"/>
      <c r="Y560" s="395"/>
      <c r="Z560" s="395"/>
      <c r="AA560" s="395"/>
      <c r="AB560" s="395"/>
      <c r="AC560" s="395"/>
      <c r="AD560" s="395"/>
      <c r="AE560" s="395"/>
      <c r="AF560" s="395"/>
      <c r="AG560" s="395"/>
      <c r="AH560" s="395"/>
      <c r="AI560" s="395"/>
      <c r="AJ560" s="395"/>
      <c r="AK560" s="395"/>
      <c r="AL560" s="395"/>
      <c r="AM560" s="395"/>
      <c r="AN560" s="395"/>
      <c r="AO560" s="395"/>
      <c r="AP560" s="395"/>
      <c r="AQ560" s="395"/>
      <c r="AR560" s="395"/>
      <c r="AS560" s="395"/>
      <c r="AT560" s="395"/>
      <c r="AU560" s="395"/>
      <c r="AV560" s="395"/>
      <c r="AW560" s="395"/>
      <c r="AX560" s="395"/>
    </row>
    <row r="561" spans="7:50" ht="12.75">
      <c r="G561" s="395"/>
      <c r="H561" s="395"/>
      <c r="I561" s="395"/>
      <c r="J561" s="395"/>
      <c r="K561" s="395"/>
      <c r="L561" s="395"/>
      <c r="M561" s="395"/>
      <c r="N561" s="395"/>
      <c r="O561" s="395"/>
      <c r="P561" s="395"/>
      <c r="Q561" s="395"/>
      <c r="R561" s="395"/>
      <c r="S561" s="395"/>
      <c r="T561" s="395"/>
      <c r="U561" s="395"/>
      <c r="V561" s="395"/>
      <c r="W561" s="395"/>
      <c r="X561" s="395"/>
      <c r="Y561" s="395"/>
      <c r="Z561" s="395"/>
      <c r="AA561" s="395"/>
      <c r="AB561" s="395"/>
      <c r="AC561" s="395"/>
      <c r="AD561" s="395"/>
      <c r="AE561" s="395"/>
      <c r="AF561" s="395"/>
      <c r="AG561" s="395"/>
      <c r="AH561" s="395"/>
      <c r="AI561" s="395"/>
      <c r="AJ561" s="395"/>
      <c r="AK561" s="395"/>
      <c r="AL561" s="395"/>
      <c r="AM561" s="395"/>
      <c r="AN561" s="395"/>
      <c r="AO561" s="395"/>
      <c r="AP561" s="395"/>
      <c r="AQ561" s="395"/>
      <c r="AR561" s="395"/>
      <c r="AS561" s="395"/>
      <c r="AT561" s="395"/>
      <c r="AU561" s="395"/>
      <c r="AV561" s="395"/>
      <c r="AW561" s="395"/>
      <c r="AX561" s="395"/>
    </row>
    <row r="562" spans="7:50" ht="12.75">
      <c r="G562" s="395"/>
      <c r="H562" s="395"/>
      <c r="I562" s="395"/>
      <c r="J562" s="395"/>
      <c r="K562" s="395"/>
      <c r="L562" s="395"/>
      <c r="M562" s="395"/>
      <c r="N562" s="395"/>
      <c r="O562" s="395"/>
      <c r="P562" s="395"/>
      <c r="Q562" s="395"/>
      <c r="R562" s="395"/>
      <c r="S562" s="395"/>
      <c r="T562" s="395"/>
      <c r="U562" s="395"/>
      <c r="V562" s="395"/>
      <c r="W562" s="395"/>
      <c r="X562" s="395"/>
      <c r="Y562" s="395"/>
      <c r="Z562" s="395"/>
      <c r="AA562" s="395"/>
      <c r="AB562" s="395"/>
      <c r="AC562" s="395"/>
      <c r="AD562" s="395"/>
      <c r="AE562" s="395"/>
      <c r="AF562" s="395"/>
      <c r="AG562" s="395"/>
      <c r="AH562" s="395"/>
      <c r="AI562" s="395"/>
      <c r="AJ562" s="395"/>
      <c r="AK562" s="395"/>
      <c r="AL562" s="395"/>
      <c r="AM562" s="395"/>
      <c r="AN562" s="395"/>
      <c r="AO562" s="395"/>
      <c r="AP562" s="395"/>
      <c r="AQ562" s="395"/>
      <c r="AR562" s="395"/>
      <c r="AS562" s="395"/>
      <c r="AT562" s="395"/>
      <c r="AU562" s="395"/>
      <c r="AV562" s="395"/>
      <c r="AW562" s="395"/>
      <c r="AX562" s="395"/>
    </row>
    <row r="563" spans="7:50" ht="12.75">
      <c r="G563" s="395"/>
      <c r="H563" s="395"/>
      <c r="I563" s="395"/>
      <c r="J563" s="395"/>
      <c r="K563" s="395"/>
      <c r="L563" s="395"/>
      <c r="M563" s="395"/>
      <c r="N563" s="395"/>
      <c r="O563" s="395"/>
      <c r="P563" s="395"/>
      <c r="Q563" s="395"/>
      <c r="R563" s="395"/>
      <c r="S563" s="395"/>
      <c r="T563" s="395"/>
      <c r="U563" s="395"/>
      <c r="V563" s="395"/>
      <c r="W563" s="395"/>
      <c r="X563" s="395"/>
      <c r="Y563" s="395"/>
      <c r="Z563" s="395"/>
      <c r="AA563" s="395"/>
      <c r="AB563" s="395"/>
      <c r="AC563" s="395"/>
      <c r="AD563" s="395"/>
      <c r="AE563" s="395"/>
      <c r="AF563" s="395"/>
      <c r="AG563" s="395"/>
      <c r="AH563" s="395"/>
      <c r="AI563" s="395"/>
      <c r="AJ563" s="395"/>
      <c r="AK563" s="395"/>
      <c r="AL563" s="395"/>
      <c r="AM563" s="395"/>
      <c r="AN563" s="395"/>
      <c r="AO563" s="395"/>
      <c r="AP563" s="395"/>
      <c r="AQ563" s="395"/>
      <c r="AR563" s="395"/>
      <c r="AS563" s="395"/>
      <c r="AT563" s="395"/>
      <c r="AU563" s="395"/>
      <c r="AV563" s="395"/>
      <c r="AW563" s="395"/>
      <c r="AX563" s="395"/>
    </row>
    <row r="564" spans="7:50" ht="12.75">
      <c r="G564" s="395"/>
      <c r="H564" s="395"/>
      <c r="I564" s="395"/>
      <c r="J564" s="395"/>
      <c r="K564" s="395"/>
      <c r="L564" s="395"/>
      <c r="M564" s="395"/>
      <c r="N564" s="395"/>
      <c r="O564" s="395"/>
      <c r="P564" s="395"/>
      <c r="Q564" s="395"/>
      <c r="R564" s="395"/>
      <c r="S564" s="395"/>
      <c r="T564" s="395"/>
      <c r="U564" s="395"/>
      <c r="V564" s="395"/>
      <c r="W564" s="395"/>
      <c r="X564" s="395"/>
      <c r="Y564" s="395"/>
      <c r="Z564" s="395"/>
      <c r="AA564" s="395"/>
      <c r="AB564" s="395"/>
      <c r="AC564" s="395"/>
      <c r="AD564" s="395"/>
      <c r="AE564" s="395"/>
      <c r="AF564" s="395"/>
      <c r="AG564" s="395"/>
      <c r="AH564" s="395"/>
      <c r="AI564" s="395"/>
      <c r="AJ564" s="395"/>
      <c r="AK564" s="395"/>
      <c r="AL564" s="395"/>
      <c r="AM564" s="395"/>
      <c r="AN564" s="395"/>
      <c r="AO564" s="395"/>
      <c r="AP564" s="395"/>
      <c r="AQ564" s="395"/>
      <c r="AR564" s="395"/>
      <c r="AS564" s="395"/>
      <c r="AT564" s="395"/>
      <c r="AU564" s="395"/>
      <c r="AV564" s="395"/>
      <c r="AW564" s="395"/>
      <c r="AX564" s="395"/>
    </row>
    <row r="565" spans="7:50" ht="12.75">
      <c r="G565" s="395"/>
      <c r="H565" s="395"/>
      <c r="I565" s="395"/>
      <c r="J565" s="395"/>
      <c r="K565" s="395"/>
      <c r="L565" s="395"/>
      <c r="M565" s="395"/>
      <c r="N565" s="395"/>
      <c r="O565" s="395"/>
      <c r="P565" s="395"/>
      <c r="Q565" s="395"/>
      <c r="R565" s="395"/>
      <c r="S565" s="395"/>
      <c r="T565" s="395"/>
      <c r="U565" s="395"/>
      <c r="V565" s="395"/>
      <c r="W565" s="395"/>
      <c r="X565" s="395"/>
      <c r="Y565" s="395"/>
      <c r="Z565" s="395"/>
      <c r="AA565" s="395"/>
      <c r="AB565" s="395"/>
      <c r="AC565" s="395"/>
      <c r="AD565" s="395"/>
      <c r="AE565" s="395"/>
      <c r="AF565" s="395"/>
      <c r="AG565" s="395"/>
      <c r="AH565" s="395"/>
      <c r="AI565" s="395"/>
      <c r="AJ565" s="395"/>
      <c r="AK565" s="395"/>
      <c r="AL565" s="395"/>
      <c r="AM565" s="395"/>
      <c r="AN565" s="395"/>
      <c r="AO565" s="395"/>
      <c r="AP565" s="395"/>
      <c r="AQ565" s="395"/>
      <c r="AR565" s="395"/>
      <c r="AS565" s="395"/>
      <c r="AT565" s="395"/>
      <c r="AU565" s="395"/>
      <c r="AV565" s="395"/>
      <c r="AW565" s="395"/>
      <c r="AX565" s="395"/>
    </row>
    <row r="566" spans="7:50" ht="12.75">
      <c r="G566" s="395"/>
      <c r="H566" s="395"/>
      <c r="I566" s="395"/>
      <c r="J566" s="395"/>
      <c r="K566" s="395"/>
      <c r="L566" s="395"/>
      <c r="M566" s="395"/>
      <c r="N566" s="395"/>
      <c r="O566" s="395"/>
      <c r="P566" s="395"/>
      <c r="Q566" s="395"/>
      <c r="R566" s="395"/>
      <c r="S566" s="395"/>
      <c r="T566" s="395"/>
      <c r="U566" s="395"/>
      <c r="V566" s="395"/>
      <c r="W566" s="395"/>
      <c r="X566" s="395"/>
      <c r="Y566" s="395"/>
      <c r="Z566" s="395"/>
      <c r="AA566" s="395"/>
      <c r="AB566" s="395"/>
      <c r="AC566" s="395"/>
      <c r="AD566" s="395"/>
      <c r="AE566" s="395"/>
      <c r="AF566" s="395"/>
      <c r="AG566" s="395"/>
      <c r="AH566" s="395"/>
      <c r="AI566" s="395"/>
      <c r="AJ566" s="395"/>
      <c r="AK566" s="395"/>
      <c r="AL566" s="395"/>
      <c r="AM566" s="395"/>
      <c r="AN566" s="395"/>
      <c r="AO566" s="395"/>
      <c r="AP566" s="395"/>
      <c r="AQ566" s="395"/>
      <c r="AR566" s="395"/>
      <c r="AS566" s="395"/>
      <c r="AT566" s="395"/>
      <c r="AU566" s="395"/>
      <c r="AV566" s="395"/>
      <c r="AW566" s="395"/>
      <c r="AX566" s="395"/>
    </row>
    <row r="567" spans="7:50" ht="12.75">
      <c r="G567" s="395"/>
      <c r="H567" s="395"/>
      <c r="I567" s="395"/>
      <c r="J567" s="395"/>
      <c r="K567" s="395"/>
      <c r="L567" s="395"/>
      <c r="M567" s="395"/>
      <c r="N567" s="395"/>
      <c r="O567" s="395"/>
      <c r="P567" s="395"/>
      <c r="Q567" s="395"/>
      <c r="R567" s="395"/>
      <c r="S567" s="395"/>
      <c r="T567" s="395"/>
      <c r="U567" s="395"/>
      <c r="V567" s="395"/>
      <c r="W567" s="395"/>
      <c r="X567" s="395"/>
      <c r="Y567" s="395"/>
      <c r="Z567" s="395"/>
      <c r="AA567" s="395"/>
      <c r="AB567" s="395"/>
      <c r="AC567" s="395"/>
      <c r="AD567" s="395"/>
      <c r="AE567" s="395"/>
      <c r="AF567" s="395"/>
      <c r="AG567" s="395"/>
      <c r="AH567" s="395"/>
      <c r="AI567" s="395"/>
      <c r="AJ567" s="395"/>
      <c r="AK567" s="395"/>
      <c r="AL567" s="395"/>
      <c r="AM567" s="395"/>
      <c r="AN567" s="395"/>
      <c r="AO567" s="395"/>
      <c r="AP567" s="395"/>
      <c r="AQ567" s="395"/>
      <c r="AR567" s="395"/>
      <c r="AS567" s="395"/>
      <c r="AT567" s="395"/>
      <c r="AU567" s="395"/>
      <c r="AV567" s="395"/>
      <c r="AW567" s="395"/>
      <c r="AX567" s="395"/>
    </row>
    <row r="568" spans="7:50" ht="12.75">
      <c r="G568" s="395"/>
      <c r="H568" s="395"/>
      <c r="I568" s="395"/>
      <c r="J568" s="395"/>
      <c r="K568" s="395"/>
      <c r="L568" s="395"/>
      <c r="M568" s="395"/>
      <c r="N568" s="395"/>
      <c r="O568" s="395"/>
      <c r="P568" s="395"/>
      <c r="Q568" s="395"/>
      <c r="R568" s="395"/>
      <c r="S568" s="395"/>
      <c r="T568" s="395"/>
      <c r="U568" s="395"/>
      <c r="V568" s="395"/>
      <c r="W568" s="395"/>
      <c r="X568" s="395"/>
      <c r="Y568" s="395"/>
      <c r="Z568" s="395"/>
      <c r="AA568" s="395"/>
      <c r="AB568" s="395"/>
      <c r="AC568" s="395"/>
      <c r="AD568" s="395"/>
      <c r="AE568" s="395"/>
      <c r="AF568" s="395"/>
      <c r="AG568" s="395"/>
      <c r="AH568" s="395"/>
      <c r="AI568" s="395"/>
      <c r="AJ568" s="395"/>
      <c r="AK568" s="395"/>
      <c r="AL568" s="395"/>
      <c r="AM568" s="395"/>
      <c r="AN568" s="395"/>
      <c r="AO568" s="395"/>
      <c r="AP568" s="395"/>
      <c r="AQ568" s="395"/>
      <c r="AR568" s="395"/>
      <c r="AS568" s="395"/>
      <c r="AT568" s="395"/>
      <c r="AU568" s="395"/>
      <c r="AV568" s="395"/>
      <c r="AW568" s="395"/>
      <c r="AX568" s="395"/>
    </row>
    <row r="569" spans="7:50" ht="12.75">
      <c r="G569" s="395"/>
      <c r="H569" s="395"/>
      <c r="I569" s="395"/>
      <c r="J569" s="395"/>
      <c r="K569" s="395"/>
      <c r="L569" s="395"/>
      <c r="M569" s="395"/>
      <c r="N569" s="395"/>
      <c r="O569" s="395"/>
      <c r="P569" s="395"/>
      <c r="Q569" s="395"/>
      <c r="R569" s="395"/>
      <c r="S569" s="395"/>
      <c r="T569" s="395"/>
      <c r="U569" s="395"/>
      <c r="V569" s="395"/>
      <c r="W569" s="395"/>
      <c r="X569" s="395"/>
      <c r="Y569" s="395"/>
      <c r="Z569" s="395"/>
      <c r="AA569" s="395"/>
      <c r="AB569" s="395"/>
      <c r="AC569" s="395"/>
      <c r="AD569" s="395"/>
      <c r="AE569" s="395"/>
      <c r="AF569" s="395"/>
      <c r="AG569" s="395"/>
      <c r="AH569" s="395"/>
      <c r="AI569" s="395"/>
      <c r="AJ569" s="395"/>
      <c r="AK569" s="395"/>
      <c r="AL569" s="395"/>
      <c r="AM569" s="395"/>
      <c r="AN569" s="395"/>
      <c r="AO569" s="395"/>
      <c r="AP569" s="395"/>
      <c r="AQ569" s="395"/>
      <c r="AR569" s="395"/>
      <c r="AS569" s="395"/>
      <c r="AT569" s="395"/>
      <c r="AU569" s="395"/>
      <c r="AV569" s="395"/>
      <c r="AW569" s="395"/>
      <c r="AX569" s="395"/>
    </row>
    <row r="570" spans="7:50" ht="12.75">
      <c r="G570" s="395"/>
      <c r="H570" s="395"/>
      <c r="I570" s="395"/>
      <c r="J570" s="395"/>
      <c r="K570" s="395"/>
      <c r="L570" s="395"/>
      <c r="M570" s="395"/>
      <c r="N570" s="395"/>
      <c r="O570" s="395"/>
      <c r="P570" s="395"/>
      <c r="Q570" s="395"/>
      <c r="R570" s="395"/>
      <c r="S570" s="395"/>
      <c r="T570" s="395"/>
      <c r="U570" s="395"/>
      <c r="V570" s="395"/>
      <c r="W570" s="395"/>
      <c r="X570" s="395"/>
      <c r="Y570" s="395"/>
      <c r="Z570" s="395"/>
      <c r="AA570" s="395"/>
      <c r="AB570" s="395"/>
      <c r="AC570" s="395"/>
      <c r="AD570" s="395"/>
      <c r="AE570" s="395"/>
      <c r="AF570" s="395"/>
      <c r="AG570" s="395"/>
      <c r="AH570" s="395"/>
      <c r="AI570" s="395"/>
      <c r="AJ570" s="395"/>
      <c r="AK570" s="395"/>
      <c r="AL570" s="395"/>
      <c r="AM570" s="395"/>
      <c r="AN570" s="395"/>
      <c r="AO570" s="395"/>
      <c r="AP570" s="395"/>
      <c r="AQ570" s="395"/>
      <c r="AR570" s="395"/>
      <c r="AS570" s="395"/>
      <c r="AT570" s="395"/>
      <c r="AU570" s="395"/>
      <c r="AV570" s="395"/>
      <c r="AW570" s="395"/>
      <c r="AX570" s="395"/>
    </row>
    <row r="571" spans="7:50" ht="12.75">
      <c r="G571" s="395"/>
      <c r="H571" s="395"/>
      <c r="I571" s="395"/>
      <c r="J571" s="395"/>
      <c r="K571" s="395"/>
      <c r="L571" s="395"/>
      <c r="M571" s="395"/>
      <c r="N571" s="395"/>
      <c r="O571" s="395"/>
      <c r="P571" s="395"/>
      <c r="Q571" s="395"/>
      <c r="R571" s="395"/>
      <c r="S571" s="395"/>
      <c r="T571" s="395"/>
      <c r="U571" s="395"/>
      <c r="V571" s="395"/>
      <c r="W571" s="395"/>
      <c r="X571" s="395"/>
      <c r="Y571" s="395"/>
      <c r="Z571" s="395"/>
      <c r="AA571" s="395"/>
      <c r="AB571" s="395"/>
      <c r="AC571" s="395"/>
      <c r="AD571" s="395"/>
      <c r="AE571" s="395"/>
      <c r="AF571" s="395"/>
      <c r="AG571" s="395"/>
      <c r="AH571" s="395"/>
      <c r="AI571" s="395"/>
      <c r="AJ571" s="395"/>
      <c r="AK571" s="395"/>
      <c r="AL571" s="395"/>
      <c r="AM571" s="395"/>
      <c r="AN571" s="395"/>
      <c r="AO571" s="395"/>
      <c r="AP571" s="395"/>
      <c r="AQ571" s="395"/>
      <c r="AR571" s="395"/>
      <c r="AS571" s="395"/>
      <c r="AT571" s="395"/>
      <c r="AU571" s="395"/>
      <c r="AV571" s="395"/>
      <c r="AW571" s="395"/>
      <c r="AX571" s="395"/>
    </row>
    <row r="572" spans="7:50" ht="12.75">
      <c r="G572" s="395"/>
      <c r="H572" s="395"/>
      <c r="I572" s="395"/>
      <c r="J572" s="395"/>
      <c r="K572" s="395"/>
      <c r="L572" s="395"/>
      <c r="M572" s="395"/>
      <c r="N572" s="395"/>
      <c r="O572" s="395"/>
      <c r="P572" s="395"/>
      <c r="Q572" s="395"/>
      <c r="R572" s="395"/>
      <c r="S572" s="395"/>
      <c r="T572" s="395"/>
      <c r="U572" s="395"/>
      <c r="V572" s="395"/>
      <c r="W572" s="395"/>
      <c r="X572" s="395"/>
      <c r="Y572" s="395"/>
      <c r="Z572" s="395"/>
      <c r="AA572" s="395"/>
      <c r="AB572" s="395"/>
      <c r="AC572" s="395"/>
      <c r="AD572" s="395"/>
      <c r="AE572" s="395"/>
      <c r="AF572" s="395"/>
      <c r="AG572" s="395"/>
      <c r="AH572" s="395"/>
      <c r="AI572" s="395"/>
      <c r="AJ572" s="395"/>
      <c r="AK572" s="395"/>
      <c r="AL572" s="395"/>
      <c r="AM572" s="395"/>
      <c r="AN572" s="395"/>
      <c r="AO572" s="395"/>
      <c r="AP572" s="395"/>
      <c r="AQ572" s="395"/>
      <c r="AR572" s="395"/>
      <c r="AS572" s="395"/>
      <c r="AT572" s="395"/>
      <c r="AU572" s="395"/>
      <c r="AV572" s="395"/>
      <c r="AW572" s="395"/>
      <c r="AX572" s="395"/>
    </row>
    <row r="573" spans="7:50" ht="12.75">
      <c r="G573" s="395"/>
      <c r="H573" s="395"/>
      <c r="I573" s="395"/>
      <c r="J573" s="395"/>
      <c r="K573" s="395"/>
      <c r="L573" s="395"/>
      <c r="M573" s="395"/>
      <c r="N573" s="395"/>
      <c r="O573" s="395"/>
      <c r="P573" s="395"/>
      <c r="Q573" s="395"/>
      <c r="R573" s="395"/>
      <c r="S573" s="395"/>
      <c r="T573" s="395"/>
      <c r="U573" s="395"/>
      <c r="V573" s="395"/>
      <c r="W573" s="395"/>
      <c r="X573" s="395"/>
      <c r="Y573" s="395"/>
      <c r="Z573" s="395"/>
      <c r="AA573" s="395"/>
      <c r="AB573" s="395"/>
      <c r="AC573" s="395"/>
      <c r="AD573" s="395"/>
      <c r="AE573" s="395"/>
      <c r="AF573" s="395"/>
      <c r="AG573" s="395"/>
      <c r="AH573" s="395"/>
      <c r="AI573" s="395"/>
      <c r="AJ573" s="395"/>
      <c r="AK573" s="395"/>
      <c r="AL573" s="395"/>
      <c r="AM573" s="395"/>
      <c r="AN573" s="395"/>
      <c r="AO573" s="395"/>
      <c r="AP573" s="395"/>
      <c r="AQ573" s="395"/>
      <c r="AR573" s="395"/>
      <c r="AS573" s="395"/>
      <c r="AT573" s="395"/>
      <c r="AU573" s="395"/>
      <c r="AV573" s="395"/>
      <c r="AW573" s="395"/>
      <c r="AX573" s="395"/>
    </row>
    <row r="574" spans="7:50" ht="12.75">
      <c r="G574" s="395"/>
      <c r="H574" s="395"/>
      <c r="I574" s="395"/>
      <c r="J574" s="395"/>
      <c r="K574" s="395"/>
      <c r="L574" s="395"/>
      <c r="M574" s="395"/>
      <c r="N574" s="395"/>
      <c r="O574" s="395"/>
      <c r="P574" s="395"/>
      <c r="Q574" s="395"/>
      <c r="R574" s="395"/>
      <c r="S574" s="395"/>
      <c r="T574" s="395"/>
      <c r="U574" s="395"/>
      <c r="V574" s="395"/>
      <c r="W574" s="395"/>
      <c r="X574" s="395"/>
      <c r="Y574" s="395"/>
      <c r="Z574" s="395"/>
      <c r="AA574" s="395"/>
      <c r="AB574" s="395"/>
      <c r="AC574" s="395"/>
      <c r="AD574" s="395"/>
      <c r="AE574" s="395"/>
      <c r="AF574" s="395"/>
      <c r="AG574" s="395"/>
      <c r="AH574" s="395"/>
      <c r="AI574" s="395"/>
      <c r="AJ574" s="395"/>
      <c r="AK574" s="395"/>
      <c r="AL574" s="395"/>
      <c r="AM574" s="395"/>
      <c r="AN574" s="395"/>
      <c r="AO574" s="395"/>
      <c r="AP574" s="395"/>
      <c r="AQ574" s="395"/>
      <c r="AR574" s="395"/>
      <c r="AS574" s="395"/>
      <c r="AT574" s="395"/>
      <c r="AU574" s="395"/>
      <c r="AV574" s="395"/>
      <c r="AW574" s="395"/>
      <c r="AX574" s="395"/>
    </row>
  </sheetData>
  <sheetProtection/>
  <mergeCells count="1">
    <mergeCell ref="A2:B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6"/>
  <sheetViews>
    <sheetView zoomScalePageLayoutView="0" workbookViewId="0" topLeftCell="A1">
      <selection activeCell="G39" sqref="G39"/>
    </sheetView>
  </sheetViews>
  <sheetFormatPr defaultColWidth="10.625" defaultRowHeight="12.75"/>
  <cols>
    <col min="1" max="1" width="6.50390625" style="418" customWidth="1"/>
    <col min="2" max="2" width="65.625" style="418" customWidth="1"/>
    <col min="3" max="6" width="9.00390625" style="418" customWidth="1"/>
    <col min="7" max="7" width="18.50390625" style="418" customWidth="1"/>
    <col min="8" max="8" width="16.50390625" style="418" customWidth="1"/>
    <col min="9" max="9" width="19.375" style="418" customWidth="1"/>
    <col min="10" max="10" width="20.125" style="418" customWidth="1"/>
    <col min="11" max="11" width="11.00390625" style="418" bestFit="1" customWidth="1"/>
    <col min="12" max="16384" width="10.625" style="418" customWidth="1"/>
  </cols>
  <sheetData>
    <row r="1" ht="24" customHeight="1">
      <c r="F1" s="419" t="s">
        <v>415</v>
      </c>
    </row>
    <row r="2" spans="1:6" ht="18" customHeight="1">
      <c r="A2" s="752" t="s">
        <v>416</v>
      </c>
      <c r="B2" s="752"/>
      <c r="C2" s="752"/>
      <c r="D2" s="752"/>
      <c r="E2" s="752"/>
      <c r="F2" s="752"/>
    </row>
    <row r="3" spans="1:6" ht="18" customHeight="1">
      <c r="A3" s="420"/>
      <c r="B3" s="420" t="s">
        <v>453</v>
      </c>
      <c r="C3" s="420"/>
      <c r="D3" s="420"/>
      <c r="E3" s="420"/>
      <c r="F3" s="420"/>
    </row>
    <row r="4" spans="2:6" ht="17.25" thickBot="1">
      <c r="B4" s="421"/>
      <c r="F4" s="419" t="s">
        <v>107</v>
      </c>
    </row>
    <row r="5" spans="1:6" ht="27" customHeight="1">
      <c r="A5" s="748" t="s">
        <v>119</v>
      </c>
      <c r="B5" s="750" t="s">
        <v>79</v>
      </c>
      <c r="C5" s="753" t="s">
        <v>454</v>
      </c>
      <c r="D5" s="753"/>
      <c r="E5" s="753" t="s">
        <v>461</v>
      </c>
      <c r="F5" s="754"/>
    </row>
    <row r="6" spans="1:6" ht="41.25" customHeight="1">
      <c r="A6" s="749"/>
      <c r="B6" s="751"/>
      <c r="C6" s="423" t="s">
        <v>417</v>
      </c>
      <c r="D6" s="423" t="s">
        <v>418</v>
      </c>
      <c r="E6" s="423" t="s">
        <v>417</v>
      </c>
      <c r="F6" s="464" t="s">
        <v>418</v>
      </c>
    </row>
    <row r="7" spans="1:6" ht="14.25" customHeight="1">
      <c r="A7" s="465">
        <v>1</v>
      </c>
      <c r="B7" s="422">
        <v>2</v>
      </c>
      <c r="C7" s="422">
        <v>3</v>
      </c>
      <c r="D7" s="422">
        <v>4</v>
      </c>
      <c r="E7" s="422">
        <v>5</v>
      </c>
      <c r="F7" s="466">
        <v>6</v>
      </c>
    </row>
    <row r="8" spans="1:6" ht="13.5" customHeight="1">
      <c r="A8" s="467" t="s">
        <v>93</v>
      </c>
      <c r="B8" s="424" t="s">
        <v>80</v>
      </c>
      <c r="C8" s="446">
        <f>'Смета !'!E13</f>
        <v>1350</v>
      </c>
      <c r="D8" s="446"/>
      <c r="E8" s="446" t="e">
        <f>'Смета !'!#REF!</f>
        <v>#REF!</v>
      </c>
      <c r="F8" s="468"/>
    </row>
    <row r="9" spans="1:6" ht="11.25" customHeight="1">
      <c r="A9" s="469" t="s">
        <v>94</v>
      </c>
      <c r="B9" s="426" t="s">
        <v>81</v>
      </c>
      <c r="C9" s="446"/>
      <c r="D9" s="446"/>
      <c r="E9" s="446"/>
      <c r="F9" s="468"/>
    </row>
    <row r="10" spans="1:6" ht="12.75" customHeight="1">
      <c r="A10" s="467" t="s">
        <v>95</v>
      </c>
      <c r="B10" s="424" t="s">
        <v>82</v>
      </c>
      <c r="C10" s="445">
        <f>'Смета !'!E15</f>
        <v>413.09999999999997</v>
      </c>
      <c r="D10" s="446"/>
      <c r="E10" s="445" t="e">
        <f>'Смета !'!#REF!</f>
        <v>#REF!</v>
      </c>
      <c r="F10" s="468"/>
    </row>
    <row r="11" spans="1:6" ht="12.75" customHeight="1">
      <c r="A11" s="467" t="s">
        <v>96</v>
      </c>
      <c r="B11" s="424" t="s">
        <v>83</v>
      </c>
      <c r="C11" s="446">
        <f>C12+C17+C18</f>
        <v>874.8</v>
      </c>
      <c r="D11" s="446"/>
      <c r="E11" s="446" t="e">
        <f>E12+E17+E18</f>
        <v>#REF!</v>
      </c>
      <c r="F11" s="468"/>
    </row>
    <row r="12" spans="1:6" ht="12.75" customHeight="1">
      <c r="A12" s="470" t="s">
        <v>53</v>
      </c>
      <c r="B12" s="427" t="s">
        <v>84</v>
      </c>
      <c r="C12" s="446">
        <f>'Смета !'!E31</f>
        <v>568.3</v>
      </c>
      <c r="D12" s="446"/>
      <c r="E12" s="446" t="e">
        <f>'Смета !'!#REF!</f>
        <v>#REF!</v>
      </c>
      <c r="F12" s="468"/>
    </row>
    <row r="13" spans="1:6" ht="12.75" customHeight="1">
      <c r="A13" s="470"/>
      <c r="B13" s="427" t="s">
        <v>238</v>
      </c>
      <c r="C13" s="446"/>
      <c r="D13" s="446"/>
      <c r="E13" s="446"/>
      <c r="F13" s="468"/>
    </row>
    <row r="14" spans="1:6" ht="12.75" customHeight="1">
      <c r="A14" s="470"/>
      <c r="B14" s="427" t="s">
        <v>352</v>
      </c>
      <c r="C14" s="446"/>
      <c r="D14" s="446"/>
      <c r="E14" s="446"/>
      <c r="F14" s="468"/>
    </row>
    <row r="15" spans="1:6" ht="12.75" customHeight="1">
      <c r="A15" s="470"/>
      <c r="B15" s="427" t="s">
        <v>382</v>
      </c>
      <c r="C15" s="446"/>
      <c r="D15" s="446"/>
      <c r="E15" s="446"/>
      <c r="F15" s="468"/>
    </row>
    <row r="16" spans="1:6" ht="12.75" customHeight="1">
      <c r="A16" s="470"/>
      <c r="B16" s="427" t="s">
        <v>240</v>
      </c>
      <c r="C16" s="446"/>
      <c r="D16" s="446"/>
      <c r="E16" s="446"/>
      <c r="F16" s="468"/>
    </row>
    <row r="17" spans="1:6" ht="12.75" customHeight="1">
      <c r="A17" s="470" t="s">
        <v>54</v>
      </c>
      <c r="B17" s="427" t="s">
        <v>85</v>
      </c>
      <c r="C17" s="446"/>
      <c r="D17" s="446"/>
      <c r="E17" s="446"/>
      <c r="F17" s="468"/>
    </row>
    <row r="18" spans="1:6" ht="12.75" customHeight="1">
      <c r="A18" s="470" t="s">
        <v>55</v>
      </c>
      <c r="B18" s="424" t="s">
        <v>86</v>
      </c>
      <c r="C18" s="446">
        <f>'Смета !'!E6+'Смета !'!E9+'Смета !'!E12</f>
        <v>306.5</v>
      </c>
      <c r="D18" s="446"/>
      <c r="E18" s="446" t="e">
        <f>'Смета !'!#REF!+'Смета !'!#REF!+'Смета !'!#REF!</f>
        <v>#REF!</v>
      </c>
      <c r="F18" s="468"/>
    </row>
    <row r="19" spans="1:6" ht="12.75" customHeight="1">
      <c r="A19" s="470" t="s">
        <v>97</v>
      </c>
      <c r="B19" s="424" t="s">
        <v>87</v>
      </c>
      <c r="C19" s="446"/>
      <c r="D19" s="446"/>
      <c r="E19" s="446"/>
      <c r="F19" s="468"/>
    </row>
    <row r="20" spans="1:6" ht="12.75" customHeight="1">
      <c r="A20" s="470" t="s">
        <v>98</v>
      </c>
      <c r="B20" s="427" t="s">
        <v>88</v>
      </c>
      <c r="C20" s="445">
        <f>'Смета !'!E28</f>
        <v>2552.63</v>
      </c>
      <c r="D20" s="445"/>
      <c r="E20" s="445" t="e">
        <f>'Смета !'!#REF!</f>
        <v>#REF!</v>
      </c>
      <c r="F20" s="468"/>
    </row>
    <row r="21" spans="1:6" ht="12.75" customHeight="1">
      <c r="A21" s="470"/>
      <c r="B21" s="536" t="s">
        <v>429</v>
      </c>
      <c r="C21" s="425">
        <f>'Смета !'!E29</f>
        <v>958.1</v>
      </c>
      <c r="D21" s="425"/>
      <c r="E21" s="425" t="e">
        <f>'Смета !'!#REF!</f>
        <v>#REF!</v>
      </c>
      <c r="F21" s="468"/>
    </row>
    <row r="22" spans="1:6" ht="12.75" customHeight="1">
      <c r="A22" s="470" t="s">
        <v>99</v>
      </c>
      <c r="B22" s="427" t="s">
        <v>409</v>
      </c>
      <c r="C22" s="446"/>
      <c r="D22" s="446"/>
      <c r="E22" s="446"/>
      <c r="F22" s="468"/>
    </row>
    <row r="23" spans="1:6" ht="12.75" customHeight="1">
      <c r="A23" s="470" t="s">
        <v>145</v>
      </c>
      <c r="B23" s="424" t="s">
        <v>389</v>
      </c>
      <c r="C23" s="446"/>
      <c r="D23" s="446"/>
      <c r="E23" s="446"/>
      <c r="F23" s="468"/>
    </row>
    <row r="24" spans="1:6" ht="12.75" customHeight="1">
      <c r="A24" s="470" t="s">
        <v>146</v>
      </c>
      <c r="B24" s="424" t="s">
        <v>182</v>
      </c>
      <c r="C24" s="446"/>
      <c r="D24" s="446"/>
      <c r="E24" s="446"/>
      <c r="F24" s="468"/>
    </row>
    <row r="25" spans="1:6" ht="12.75" customHeight="1">
      <c r="A25" s="470" t="s">
        <v>147</v>
      </c>
      <c r="B25" s="424" t="s">
        <v>410</v>
      </c>
      <c r="C25" s="446"/>
      <c r="D25" s="446"/>
      <c r="E25" s="446"/>
      <c r="F25" s="468"/>
    </row>
    <row r="26" spans="1:6" ht="13.5" customHeight="1">
      <c r="A26" s="470" t="s">
        <v>184</v>
      </c>
      <c r="B26" s="424" t="s">
        <v>411</v>
      </c>
      <c r="C26" s="446"/>
      <c r="D26" s="446"/>
      <c r="E26" s="446"/>
      <c r="F26" s="468"/>
    </row>
    <row r="27" spans="1:6" ht="24">
      <c r="A27" s="470" t="s">
        <v>419</v>
      </c>
      <c r="B27" s="424" t="s">
        <v>28</v>
      </c>
      <c r="C27" s="446"/>
      <c r="D27" s="446"/>
      <c r="E27" s="446"/>
      <c r="F27" s="468"/>
    </row>
    <row r="28" spans="1:6" ht="16.5">
      <c r="A28" s="470"/>
      <c r="B28" s="424" t="s">
        <v>89</v>
      </c>
      <c r="C28" s="446"/>
      <c r="D28" s="446"/>
      <c r="E28" s="446"/>
      <c r="F28" s="468"/>
    </row>
    <row r="29" spans="1:6" ht="16.5">
      <c r="A29" s="470"/>
      <c r="B29" s="427" t="s">
        <v>238</v>
      </c>
      <c r="C29" s="446"/>
      <c r="D29" s="446"/>
      <c r="E29" s="446"/>
      <c r="F29" s="468"/>
    </row>
    <row r="30" spans="1:6" ht="16.5">
      <c r="A30" s="470"/>
      <c r="B30" s="427" t="s">
        <v>352</v>
      </c>
      <c r="C30" s="446"/>
      <c r="D30" s="446"/>
      <c r="E30" s="446"/>
      <c r="F30" s="468"/>
    </row>
    <row r="31" spans="1:6" ht="16.5">
      <c r="A31" s="470"/>
      <c r="B31" s="427" t="s">
        <v>382</v>
      </c>
      <c r="C31" s="446"/>
      <c r="D31" s="446"/>
      <c r="E31" s="446"/>
      <c r="F31" s="468"/>
    </row>
    <row r="32" spans="1:6" ht="16.5">
      <c r="A32" s="470"/>
      <c r="B32" s="427" t="s">
        <v>240</v>
      </c>
      <c r="C32" s="446"/>
      <c r="D32" s="446"/>
      <c r="E32" s="446"/>
      <c r="F32" s="468"/>
    </row>
    <row r="33" spans="1:6" ht="18" customHeight="1">
      <c r="A33" s="470" t="s">
        <v>420</v>
      </c>
      <c r="B33" s="424" t="s">
        <v>90</v>
      </c>
      <c r="C33" s="446"/>
      <c r="D33" s="446"/>
      <c r="E33" s="446"/>
      <c r="F33" s="468"/>
    </row>
    <row r="34" spans="1:6" ht="16.5">
      <c r="A34" s="470" t="s">
        <v>421</v>
      </c>
      <c r="B34" s="424" t="s">
        <v>65</v>
      </c>
      <c r="C34" s="425"/>
      <c r="D34" s="425"/>
      <c r="E34" s="425"/>
      <c r="F34" s="468"/>
    </row>
    <row r="35" spans="1:6" ht="16.5">
      <c r="A35" s="470" t="s">
        <v>101</v>
      </c>
      <c r="B35" s="424" t="s">
        <v>412</v>
      </c>
      <c r="C35" s="425"/>
      <c r="D35" s="425"/>
      <c r="E35" s="425"/>
      <c r="F35" s="468"/>
    </row>
    <row r="36" spans="1:6" ht="16.5">
      <c r="A36" s="470" t="s">
        <v>102</v>
      </c>
      <c r="B36" s="424" t="s">
        <v>322</v>
      </c>
      <c r="C36" s="425"/>
      <c r="D36" s="425"/>
      <c r="E36" s="425"/>
      <c r="F36" s="468"/>
    </row>
    <row r="37" spans="1:6" ht="16.5">
      <c r="A37" s="470" t="s">
        <v>103</v>
      </c>
      <c r="B37" s="444" t="s">
        <v>422</v>
      </c>
      <c r="C37" s="445">
        <f>C8+C10+C11+C20</f>
        <v>5190.53</v>
      </c>
      <c r="D37" s="433"/>
      <c r="E37" s="445" t="e">
        <f>E8+E10+E11+E20</f>
        <v>#REF!</v>
      </c>
      <c r="F37" s="471"/>
    </row>
    <row r="38" spans="1:6" ht="16.5">
      <c r="A38" s="470"/>
      <c r="B38" s="429" t="s">
        <v>58</v>
      </c>
      <c r="C38" s="428"/>
      <c r="D38" s="428"/>
      <c r="E38" s="428"/>
      <c r="F38" s="471"/>
    </row>
    <row r="39" spans="1:6" ht="16.5">
      <c r="A39" s="470"/>
      <c r="B39" s="427" t="s">
        <v>238</v>
      </c>
      <c r="C39" s="428"/>
      <c r="D39" s="428"/>
      <c r="E39" s="428"/>
      <c r="F39" s="471"/>
    </row>
    <row r="40" spans="1:6" ht="16.5">
      <c r="A40" s="470"/>
      <c r="B40" s="427" t="s">
        <v>352</v>
      </c>
      <c r="C40" s="443">
        <f>C37*0.48</f>
        <v>2491.4543999999996</v>
      </c>
      <c r="D40" s="443"/>
      <c r="E40" s="443" t="e">
        <f>E37*0.48</f>
        <v>#REF!</v>
      </c>
      <c r="F40" s="471"/>
    </row>
    <row r="41" spans="1:6" ht="16.5">
      <c r="A41" s="470"/>
      <c r="B41" s="427" t="s">
        <v>382</v>
      </c>
      <c r="C41" s="443"/>
      <c r="D41" s="443"/>
      <c r="E41" s="443"/>
      <c r="F41" s="471"/>
    </row>
    <row r="42" spans="1:6" ht="16.5">
      <c r="A42" s="470"/>
      <c r="B42" s="427" t="s">
        <v>240</v>
      </c>
      <c r="C42" s="443">
        <f>C37-C40</f>
        <v>2699.0756</v>
      </c>
      <c r="D42" s="443"/>
      <c r="E42" s="443" t="e">
        <f>E37-E40</f>
        <v>#REF!</v>
      </c>
      <c r="F42" s="471"/>
    </row>
    <row r="43" spans="1:6" ht="16.5">
      <c r="A43" s="470" t="s">
        <v>104</v>
      </c>
      <c r="B43" s="430" t="s">
        <v>37</v>
      </c>
      <c r="C43" s="447">
        <f>'Структура пол.отпуска П 1,6 !'!C16/1000</f>
        <v>11.8</v>
      </c>
      <c r="D43" s="447"/>
      <c r="E43" s="447">
        <f>'Структура пол.отпуска П 1,6 !'!C25/1000</f>
        <v>11.9872</v>
      </c>
      <c r="F43" s="468"/>
    </row>
    <row r="44" spans="1:6" ht="16.5">
      <c r="A44" s="470" t="s">
        <v>325</v>
      </c>
      <c r="B44" s="448" t="s">
        <v>183</v>
      </c>
      <c r="C44" s="432">
        <f>C37/C43</f>
        <v>439.87542372881353</v>
      </c>
      <c r="D44" s="432"/>
      <c r="E44" s="432" t="e">
        <f>E37/E43</f>
        <v>#REF!</v>
      </c>
      <c r="F44" s="472"/>
    </row>
    <row r="45" spans="1:6" ht="16.5">
      <c r="A45" s="470" t="s">
        <v>334</v>
      </c>
      <c r="B45" s="430" t="s">
        <v>423</v>
      </c>
      <c r="C45" s="433"/>
      <c r="D45" s="433"/>
      <c r="E45" s="433"/>
      <c r="F45" s="473"/>
    </row>
    <row r="46" spans="1:6" ht="13.5" customHeight="1">
      <c r="A46" s="470" t="s">
        <v>424</v>
      </c>
      <c r="B46" s="431" t="s">
        <v>414</v>
      </c>
      <c r="C46" s="433"/>
      <c r="D46" s="433"/>
      <c r="E46" s="433"/>
      <c r="F46" s="473"/>
    </row>
    <row r="47" spans="1:6" ht="58.5" customHeight="1" thickBot="1">
      <c r="A47" s="474" t="s">
        <v>413</v>
      </c>
      <c r="B47" s="475" t="s">
        <v>390</v>
      </c>
      <c r="C47" s="476"/>
      <c r="D47" s="476"/>
      <c r="E47" s="476"/>
      <c r="F47" s="477"/>
    </row>
    <row r="48" ht="11.25" customHeight="1">
      <c r="B48" s="434"/>
    </row>
    <row r="49" ht="16.5" hidden="1">
      <c r="B49" s="434"/>
    </row>
    <row r="50" spans="2:4" ht="16.5">
      <c r="B50" s="127" t="s">
        <v>451</v>
      </c>
      <c r="C50" s="370"/>
      <c r="D50" s="370" t="s">
        <v>340</v>
      </c>
    </row>
    <row r="51" spans="2:4" ht="13.5" customHeight="1">
      <c r="B51" s="127"/>
      <c r="C51" s="127"/>
      <c r="D51" s="127"/>
    </row>
    <row r="52" spans="2:4" ht="16.5">
      <c r="B52" s="127" t="s">
        <v>376</v>
      </c>
      <c r="C52" s="127"/>
      <c r="D52" s="127"/>
    </row>
    <row r="53" spans="2:4" ht="16.5">
      <c r="B53" s="396" t="s">
        <v>378</v>
      </c>
      <c r="C53" s="396"/>
      <c r="D53" s="396" t="s">
        <v>336</v>
      </c>
    </row>
    <row r="54" spans="2:3" ht="6.75" customHeight="1">
      <c r="B54" s="35"/>
      <c r="C54" s="35"/>
    </row>
    <row r="55" spans="2:3" ht="12.75" customHeight="1">
      <c r="B55" s="35" t="s">
        <v>341</v>
      </c>
      <c r="C55" s="35"/>
    </row>
    <row r="56" spans="2:3" ht="13.5" customHeight="1">
      <c r="B56" s="35" t="s">
        <v>430</v>
      </c>
      <c r="C56" s="35"/>
    </row>
  </sheetData>
  <sheetProtection/>
  <mergeCells count="5">
    <mergeCell ref="A5:A6"/>
    <mergeCell ref="B5:B6"/>
    <mergeCell ref="A2:F2"/>
    <mergeCell ref="C5:D5"/>
    <mergeCell ref="E5:F5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57"/>
  <sheetViews>
    <sheetView zoomScalePageLayoutView="0" workbookViewId="0" topLeftCell="A1">
      <selection activeCell="H21" sqref="H21"/>
    </sheetView>
  </sheetViews>
  <sheetFormatPr defaultColWidth="10.625" defaultRowHeight="12.75"/>
  <cols>
    <col min="1" max="1" width="6.50390625" style="418" customWidth="1"/>
    <col min="2" max="2" width="65.625" style="418" customWidth="1"/>
    <col min="3" max="3" width="11.625" style="418" customWidth="1"/>
    <col min="4" max="4" width="11.875" style="418" customWidth="1"/>
    <col min="5" max="5" width="18.50390625" style="418" customWidth="1"/>
    <col min="6" max="6" width="16.50390625" style="418" customWidth="1"/>
    <col min="7" max="7" width="19.375" style="418" customWidth="1"/>
    <col min="8" max="8" width="20.125" style="418" customWidth="1"/>
    <col min="9" max="9" width="11.00390625" style="418" bestFit="1" customWidth="1"/>
    <col min="10" max="16384" width="10.625" style="418" customWidth="1"/>
  </cols>
  <sheetData>
    <row r="1" ht="18.75" customHeight="1">
      <c r="D1" s="419" t="s">
        <v>415</v>
      </c>
    </row>
    <row r="2" spans="1:4" ht="18" customHeight="1">
      <c r="A2" s="752" t="s">
        <v>416</v>
      </c>
      <c r="B2" s="752"/>
      <c r="C2" s="752"/>
      <c r="D2" s="752"/>
    </row>
    <row r="3" spans="1:4" ht="18" customHeight="1">
      <c r="A3" s="420"/>
      <c r="B3" s="420" t="s">
        <v>460</v>
      </c>
      <c r="C3" s="420"/>
      <c r="D3" s="420"/>
    </row>
    <row r="4" spans="1:4" ht="18" customHeight="1">
      <c r="A4" s="420"/>
      <c r="B4" s="420" t="s">
        <v>453</v>
      </c>
      <c r="C4" s="420"/>
      <c r="D4" s="420"/>
    </row>
    <row r="5" ht="1.5" customHeight="1" thickBot="1">
      <c r="B5" s="421"/>
    </row>
    <row r="6" spans="1:4" ht="27" customHeight="1">
      <c r="A6" s="748" t="s">
        <v>119</v>
      </c>
      <c r="B6" s="750" t="s">
        <v>79</v>
      </c>
      <c r="C6" s="753" t="s">
        <v>576</v>
      </c>
      <c r="D6" s="753"/>
    </row>
    <row r="7" spans="1:4" ht="41.25" customHeight="1">
      <c r="A7" s="749"/>
      <c r="B7" s="751"/>
      <c r="C7" s="423" t="s">
        <v>417</v>
      </c>
      <c r="D7" s="423" t="s">
        <v>418</v>
      </c>
    </row>
    <row r="8" spans="1:4" ht="14.25" customHeight="1">
      <c r="A8" s="465">
        <v>1</v>
      </c>
      <c r="B8" s="422">
        <v>2</v>
      </c>
      <c r="C8" s="422">
        <v>3</v>
      </c>
      <c r="D8" s="422">
        <v>4</v>
      </c>
    </row>
    <row r="9" spans="1:4" ht="13.5" customHeight="1">
      <c r="A9" s="467" t="s">
        <v>93</v>
      </c>
      <c r="B9" s="424" t="s">
        <v>80</v>
      </c>
      <c r="C9" s="446">
        <v>1446.6</v>
      </c>
      <c r="D9" s="446"/>
    </row>
    <row r="10" spans="1:4" ht="11.25" customHeight="1">
      <c r="A10" s="469" t="s">
        <v>94</v>
      </c>
      <c r="B10" s="426" t="s">
        <v>81</v>
      </c>
      <c r="C10" s="446"/>
      <c r="D10" s="446"/>
    </row>
    <row r="11" spans="1:4" ht="12.75" customHeight="1">
      <c r="A11" s="467" t="s">
        <v>95</v>
      </c>
      <c r="B11" s="424" t="s">
        <v>82</v>
      </c>
      <c r="C11" s="445">
        <v>391.5</v>
      </c>
      <c r="D11" s="446"/>
    </row>
    <row r="12" spans="1:4" ht="12.75" customHeight="1">
      <c r="A12" s="467" t="s">
        <v>96</v>
      </c>
      <c r="B12" s="424" t="s">
        <v>83</v>
      </c>
      <c r="C12" s="446">
        <f>C13+C18+C19</f>
        <v>546.2</v>
      </c>
      <c r="D12" s="446"/>
    </row>
    <row r="13" spans="1:4" ht="12.75" customHeight="1">
      <c r="A13" s="470" t="s">
        <v>53</v>
      </c>
      <c r="B13" s="427" t="s">
        <v>84</v>
      </c>
      <c r="C13" s="446">
        <v>238.1</v>
      </c>
      <c r="D13" s="446"/>
    </row>
    <row r="14" spans="1:4" ht="12.75" customHeight="1">
      <c r="A14" s="470"/>
      <c r="B14" s="427" t="s">
        <v>238</v>
      </c>
      <c r="C14" s="446"/>
      <c r="D14" s="446"/>
    </row>
    <row r="15" spans="1:4" ht="12.75" customHeight="1">
      <c r="A15" s="470"/>
      <c r="B15" s="427" t="s">
        <v>352</v>
      </c>
      <c r="C15" s="446"/>
      <c r="D15" s="446"/>
    </row>
    <row r="16" spans="1:4" ht="12.75" customHeight="1">
      <c r="A16" s="470"/>
      <c r="B16" s="427" t="s">
        <v>382</v>
      </c>
      <c r="C16" s="446"/>
      <c r="D16" s="446"/>
    </row>
    <row r="17" spans="1:4" ht="12.75" customHeight="1">
      <c r="A17" s="470"/>
      <c r="B17" s="427" t="s">
        <v>240</v>
      </c>
      <c r="C17" s="446"/>
      <c r="D17" s="446"/>
    </row>
    <row r="18" spans="1:4" ht="12.75" customHeight="1">
      <c r="A18" s="470" t="s">
        <v>54</v>
      </c>
      <c r="B18" s="427" t="s">
        <v>85</v>
      </c>
      <c r="C18" s="446"/>
      <c r="D18" s="446"/>
    </row>
    <row r="19" spans="1:4" ht="12.75" customHeight="1">
      <c r="A19" s="470" t="s">
        <v>55</v>
      </c>
      <c r="B19" s="424" t="s">
        <v>86</v>
      </c>
      <c r="C19" s="446">
        <v>308.1</v>
      </c>
      <c r="D19" s="446"/>
    </row>
    <row r="20" spans="1:4" ht="12.75" customHeight="1">
      <c r="A20" s="470" t="s">
        <v>97</v>
      </c>
      <c r="B20" s="424" t="s">
        <v>87</v>
      </c>
      <c r="C20" s="446"/>
      <c r="D20" s="446"/>
    </row>
    <row r="21" spans="1:4" ht="12.75" customHeight="1">
      <c r="A21" s="470" t="s">
        <v>98</v>
      </c>
      <c r="B21" s="427" t="s">
        <v>88</v>
      </c>
      <c r="C21" s="445">
        <v>3908.6</v>
      </c>
      <c r="D21" s="445"/>
    </row>
    <row r="22" spans="1:4" ht="12.75" customHeight="1">
      <c r="A22" s="470"/>
      <c r="B22" s="536" t="s">
        <v>429</v>
      </c>
      <c r="C22" s="425">
        <v>786</v>
      </c>
      <c r="D22" s="425"/>
    </row>
    <row r="23" spans="1:4" ht="12.75" customHeight="1">
      <c r="A23" s="470" t="s">
        <v>99</v>
      </c>
      <c r="B23" s="427" t="s">
        <v>409</v>
      </c>
      <c r="C23" s="446"/>
      <c r="D23" s="446"/>
    </row>
    <row r="24" spans="1:4" ht="12.75" customHeight="1">
      <c r="A24" s="470" t="s">
        <v>145</v>
      </c>
      <c r="B24" s="424" t="s">
        <v>389</v>
      </c>
      <c r="C24" s="446"/>
      <c r="D24" s="446"/>
    </row>
    <row r="25" spans="1:4" ht="12.75" customHeight="1">
      <c r="A25" s="470" t="s">
        <v>146</v>
      </c>
      <c r="B25" s="424" t="s">
        <v>182</v>
      </c>
      <c r="C25" s="446"/>
      <c r="D25" s="446"/>
    </row>
    <row r="26" spans="1:4" ht="12.75" customHeight="1">
      <c r="A26" s="470" t="s">
        <v>147</v>
      </c>
      <c r="B26" s="424" t="s">
        <v>410</v>
      </c>
      <c r="C26" s="446"/>
      <c r="D26" s="446"/>
    </row>
    <row r="27" spans="1:4" ht="13.5" customHeight="1">
      <c r="A27" s="470" t="s">
        <v>184</v>
      </c>
      <c r="B27" s="424" t="s">
        <v>411</v>
      </c>
      <c r="C27" s="446"/>
      <c r="D27" s="446"/>
    </row>
    <row r="28" spans="1:4" ht="24">
      <c r="A28" s="470" t="s">
        <v>419</v>
      </c>
      <c r="B28" s="424" t="s">
        <v>28</v>
      </c>
      <c r="C28" s="446"/>
      <c r="D28" s="446"/>
    </row>
    <row r="29" spans="1:4" ht="16.5">
      <c r="A29" s="470"/>
      <c r="B29" s="424" t="s">
        <v>89</v>
      </c>
      <c r="C29" s="446"/>
      <c r="D29" s="446"/>
    </row>
    <row r="30" spans="1:4" ht="16.5">
      <c r="A30" s="470"/>
      <c r="B30" s="427" t="s">
        <v>238</v>
      </c>
      <c r="C30" s="446"/>
      <c r="D30" s="446"/>
    </row>
    <row r="31" spans="1:4" ht="16.5">
      <c r="A31" s="470"/>
      <c r="B31" s="427" t="s">
        <v>352</v>
      </c>
      <c r="C31" s="446"/>
      <c r="D31" s="446"/>
    </row>
    <row r="32" spans="1:4" ht="16.5">
      <c r="A32" s="470"/>
      <c r="B32" s="427" t="s">
        <v>382</v>
      </c>
      <c r="C32" s="446"/>
      <c r="D32" s="446"/>
    </row>
    <row r="33" spans="1:4" ht="16.5">
      <c r="A33" s="470"/>
      <c r="B33" s="427" t="s">
        <v>240</v>
      </c>
      <c r="C33" s="446"/>
      <c r="D33" s="446"/>
    </row>
    <row r="34" spans="1:4" ht="18" customHeight="1">
      <c r="A34" s="470" t="s">
        <v>420</v>
      </c>
      <c r="B34" s="424" t="s">
        <v>90</v>
      </c>
      <c r="C34" s="446"/>
      <c r="D34" s="446"/>
    </row>
    <row r="35" spans="1:4" ht="16.5">
      <c r="A35" s="470" t="s">
        <v>421</v>
      </c>
      <c r="B35" s="424" t="s">
        <v>65</v>
      </c>
      <c r="C35" s="425"/>
      <c r="D35" s="425"/>
    </row>
    <row r="36" spans="1:4" ht="16.5">
      <c r="A36" s="470" t="s">
        <v>101</v>
      </c>
      <c r="B36" s="424" t="s">
        <v>412</v>
      </c>
      <c r="C36" s="425"/>
      <c r="D36" s="425"/>
    </row>
    <row r="37" spans="1:4" ht="16.5">
      <c r="A37" s="470" t="s">
        <v>102</v>
      </c>
      <c r="B37" s="424" t="s">
        <v>322</v>
      </c>
      <c r="C37" s="425"/>
      <c r="D37" s="425"/>
    </row>
    <row r="38" spans="1:4" ht="16.5">
      <c r="A38" s="470" t="s">
        <v>103</v>
      </c>
      <c r="B38" s="444" t="s">
        <v>422</v>
      </c>
      <c r="C38" s="445">
        <f>C9+C11+C12+C21</f>
        <v>6292.9</v>
      </c>
      <c r="D38" s="433"/>
    </row>
    <row r="39" spans="1:4" ht="16.5">
      <c r="A39" s="470"/>
      <c r="B39" s="429" t="s">
        <v>58</v>
      </c>
      <c r="C39" s="428"/>
      <c r="D39" s="428"/>
    </row>
    <row r="40" spans="1:4" ht="16.5">
      <c r="A40" s="470"/>
      <c r="B40" s="427" t="s">
        <v>238</v>
      </c>
      <c r="C40" s="428"/>
      <c r="D40" s="428"/>
    </row>
    <row r="41" spans="1:4" ht="16.5">
      <c r="A41" s="470"/>
      <c r="B41" s="427" t="s">
        <v>352</v>
      </c>
      <c r="C41" s="443">
        <f>C38*0.48</f>
        <v>3020.5919999999996</v>
      </c>
      <c r="D41" s="443"/>
    </row>
    <row r="42" spans="1:4" ht="16.5">
      <c r="A42" s="470"/>
      <c r="B42" s="427" t="s">
        <v>382</v>
      </c>
      <c r="C42" s="443"/>
      <c r="D42" s="443"/>
    </row>
    <row r="43" spans="1:4" ht="16.5">
      <c r="A43" s="470"/>
      <c r="B43" s="427" t="s">
        <v>240</v>
      </c>
      <c r="C43" s="443">
        <f>C38-C41</f>
        <v>3272.308</v>
      </c>
      <c r="D43" s="443"/>
    </row>
    <row r="44" spans="1:4" ht="16.5">
      <c r="A44" s="470" t="s">
        <v>104</v>
      </c>
      <c r="B44" s="430" t="s">
        <v>37</v>
      </c>
      <c r="C44" s="446">
        <v>12.433</v>
      </c>
      <c r="D44" s="446"/>
    </row>
    <row r="45" spans="1:4" ht="16.5">
      <c r="A45" s="470" t="s">
        <v>325</v>
      </c>
      <c r="B45" s="448" t="s">
        <v>183</v>
      </c>
      <c r="C45" s="432">
        <f>C38/C44</f>
        <v>506.14493686157806</v>
      </c>
      <c r="D45" s="432"/>
    </row>
    <row r="46" spans="1:4" ht="16.5">
      <c r="A46" s="470" t="s">
        <v>334</v>
      </c>
      <c r="B46" s="430" t="s">
        <v>423</v>
      </c>
      <c r="C46" s="433"/>
      <c r="D46" s="433"/>
    </row>
    <row r="47" spans="1:4" ht="13.5" customHeight="1">
      <c r="A47" s="470" t="s">
        <v>424</v>
      </c>
      <c r="B47" s="431" t="s">
        <v>414</v>
      </c>
      <c r="C47" s="433"/>
      <c r="D47" s="433"/>
    </row>
    <row r="48" spans="1:4" ht="63.75" customHeight="1" thickBot="1">
      <c r="A48" s="474" t="s">
        <v>413</v>
      </c>
      <c r="B48" s="475" t="s">
        <v>390</v>
      </c>
      <c r="C48" s="476"/>
      <c r="D48" s="476"/>
    </row>
    <row r="49" ht="11.25" customHeight="1">
      <c r="B49" s="434"/>
    </row>
    <row r="50" ht="16.5" hidden="1">
      <c r="B50" s="434"/>
    </row>
    <row r="51" spans="2:3" ht="16.5">
      <c r="B51" s="127" t="s">
        <v>451</v>
      </c>
      <c r="C51" s="370" t="s">
        <v>340</v>
      </c>
    </row>
    <row r="52" spans="2:3" ht="13.5" customHeight="1">
      <c r="B52" s="127"/>
      <c r="C52" s="127"/>
    </row>
    <row r="53" spans="2:3" ht="16.5">
      <c r="B53" s="127" t="s">
        <v>376</v>
      </c>
      <c r="C53" s="127"/>
    </row>
    <row r="54" spans="2:3" ht="16.5">
      <c r="B54" s="396" t="s">
        <v>378</v>
      </c>
      <c r="C54" s="396" t="s">
        <v>336</v>
      </c>
    </row>
    <row r="55" spans="2:3" ht="6.75" customHeight="1">
      <c r="B55" s="35"/>
      <c r="C55" s="35"/>
    </row>
    <row r="56" spans="2:3" ht="12.75" customHeight="1">
      <c r="B56" s="35" t="s">
        <v>341</v>
      </c>
      <c r="C56" s="35"/>
    </row>
    <row r="57" spans="2:3" ht="13.5" customHeight="1">
      <c r="B57" s="35" t="s">
        <v>430</v>
      </c>
      <c r="C57" s="35"/>
    </row>
  </sheetData>
  <sheetProtection/>
  <mergeCells count="4">
    <mergeCell ref="A2:D2"/>
    <mergeCell ref="A6:A7"/>
    <mergeCell ref="B6:B7"/>
    <mergeCell ref="C6:D6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28"/>
  <sheetViews>
    <sheetView zoomScalePageLayoutView="0" workbookViewId="0" topLeftCell="A4">
      <selection activeCell="J24" sqref="J24"/>
    </sheetView>
  </sheetViews>
  <sheetFormatPr defaultColWidth="9.00390625" defaultRowHeight="12.75"/>
  <cols>
    <col min="1" max="1" width="4.875" style="0" customWidth="1"/>
    <col min="2" max="2" width="48.875" style="0" customWidth="1"/>
    <col min="4" max="4" width="18.625" style="0" customWidth="1"/>
    <col min="5" max="5" width="20.125" style="0" customWidth="1"/>
  </cols>
  <sheetData>
    <row r="1" ht="12.75">
      <c r="E1" s="419" t="s">
        <v>436</v>
      </c>
    </row>
    <row r="2" spans="1:5" ht="18.75">
      <c r="A2" s="141" t="s">
        <v>346</v>
      </c>
      <c r="B2" s="155"/>
      <c r="C2" s="155"/>
      <c r="D2" s="155"/>
      <c r="E2" s="338"/>
    </row>
    <row r="3" spans="1:5" ht="19.5" thickBot="1">
      <c r="A3" s="141"/>
      <c r="B3" s="141" t="s">
        <v>611</v>
      </c>
      <c r="C3" s="141"/>
      <c r="D3" s="339"/>
      <c r="E3" s="338"/>
    </row>
    <row r="4" spans="1:5" ht="12.75">
      <c r="A4" s="340" t="s">
        <v>149</v>
      </c>
      <c r="B4" s="340" t="s">
        <v>59</v>
      </c>
      <c r="C4" s="340" t="s">
        <v>150</v>
      </c>
      <c r="D4" s="341" t="s">
        <v>335</v>
      </c>
      <c r="E4" s="342" t="s">
        <v>347</v>
      </c>
    </row>
    <row r="5" spans="1:5" ht="13.5" thickBot="1">
      <c r="A5" s="343"/>
      <c r="B5" s="343"/>
      <c r="C5" s="343"/>
      <c r="D5" s="546" t="s">
        <v>609</v>
      </c>
      <c r="E5" s="253" t="s">
        <v>610</v>
      </c>
    </row>
    <row r="6" spans="1:5" ht="14.25">
      <c r="A6" s="415" t="s">
        <v>93</v>
      </c>
      <c r="B6" s="516" t="s">
        <v>38</v>
      </c>
      <c r="C6" s="517"/>
      <c r="D6" s="415">
        <v>8</v>
      </c>
      <c r="E6" s="415">
        <v>8</v>
      </c>
    </row>
    <row r="7" spans="1:5" ht="12.75">
      <c r="A7" s="415"/>
      <c r="B7" s="416" t="s">
        <v>243</v>
      </c>
      <c r="C7" s="517" t="s">
        <v>39</v>
      </c>
      <c r="D7" s="415">
        <v>8</v>
      </c>
      <c r="E7" s="415">
        <v>8</v>
      </c>
    </row>
    <row r="8" spans="1:5" ht="12.75">
      <c r="A8" s="415" t="s">
        <v>94</v>
      </c>
      <c r="B8" s="518" t="s">
        <v>437</v>
      </c>
      <c r="C8" s="517"/>
      <c r="D8" s="415">
        <v>14063</v>
      </c>
      <c r="E8" s="415">
        <v>15313</v>
      </c>
    </row>
    <row r="9" spans="1:5" ht="12.75">
      <c r="A9" s="519" t="s">
        <v>91</v>
      </c>
      <c r="B9" s="416" t="s">
        <v>438</v>
      </c>
      <c r="C9" s="517" t="s">
        <v>217</v>
      </c>
      <c r="D9" s="415">
        <v>4970</v>
      </c>
      <c r="E9" s="415">
        <v>4970</v>
      </c>
    </row>
    <row r="10" spans="1:5" ht="12.75">
      <c r="A10" s="415" t="s">
        <v>92</v>
      </c>
      <c r="B10" s="416" t="s">
        <v>185</v>
      </c>
      <c r="C10" s="517"/>
      <c r="D10" s="415">
        <v>100</v>
      </c>
      <c r="E10" s="415">
        <v>100</v>
      </c>
    </row>
    <row r="11" spans="1:5" ht="25.5">
      <c r="A11" s="415" t="s">
        <v>113</v>
      </c>
      <c r="B11" s="416" t="s">
        <v>439</v>
      </c>
      <c r="C11" s="517" t="s">
        <v>217</v>
      </c>
      <c r="D11" s="415">
        <v>4970</v>
      </c>
      <c r="E11" s="415">
        <v>4970</v>
      </c>
    </row>
    <row r="12" spans="1:5" ht="12.75">
      <c r="A12" s="415" t="s">
        <v>118</v>
      </c>
      <c r="B12" s="415" t="s">
        <v>186</v>
      </c>
      <c r="C12" s="517"/>
      <c r="D12" s="415">
        <v>14063</v>
      </c>
      <c r="E12" s="415">
        <v>15313</v>
      </c>
    </row>
    <row r="13" spans="1:5" ht="23.25" customHeight="1">
      <c r="A13" s="415" t="s">
        <v>120</v>
      </c>
      <c r="B13" s="416" t="s">
        <v>440</v>
      </c>
      <c r="C13" s="517" t="s">
        <v>217</v>
      </c>
      <c r="D13" s="547">
        <v>1.46</v>
      </c>
      <c r="E13" s="547">
        <v>1.46</v>
      </c>
    </row>
    <row r="14" spans="1:5" ht="12.75">
      <c r="A14" s="415" t="s">
        <v>121</v>
      </c>
      <c r="B14" s="416" t="s">
        <v>187</v>
      </c>
      <c r="C14" s="517" t="s">
        <v>441</v>
      </c>
      <c r="D14" s="415">
        <v>7159</v>
      </c>
      <c r="E14" s="415">
        <v>7159</v>
      </c>
    </row>
    <row r="15" spans="1:5" ht="21.75" customHeight="1">
      <c r="A15" s="415" t="s">
        <v>122</v>
      </c>
      <c r="B15" s="416" t="s">
        <v>442</v>
      </c>
      <c r="C15" s="517"/>
      <c r="D15" s="415"/>
      <c r="E15" s="415"/>
    </row>
    <row r="16" spans="1:5" ht="12.75">
      <c r="A16" s="415" t="s">
        <v>215</v>
      </c>
      <c r="B16" s="416" t="s">
        <v>188</v>
      </c>
      <c r="C16" s="517" t="s">
        <v>168</v>
      </c>
      <c r="D16" s="415"/>
      <c r="E16" s="415"/>
    </row>
    <row r="17" spans="1:5" ht="12.75">
      <c r="A17" s="415" t="s">
        <v>216</v>
      </c>
      <c r="B17" s="416" t="s">
        <v>189</v>
      </c>
      <c r="C17" s="517" t="s">
        <v>217</v>
      </c>
      <c r="D17" s="415"/>
      <c r="E17" s="415"/>
    </row>
    <row r="18" spans="1:5" ht="12.75">
      <c r="A18" s="415" t="s">
        <v>123</v>
      </c>
      <c r="B18" s="416" t="s">
        <v>218</v>
      </c>
      <c r="C18" s="517"/>
      <c r="D18" s="415"/>
      <c r="E18" s="415"/>
    </row>
    <row r="19" spans="1:5" ht="12.75">
      <c r="A19" s="415" t="s">
        <v>219</v>
      </c>
      <c r="B19" s="416" t="s">
        <v>188</v>
      </c>
      <c r="C19" s="517" t="s">
        <v>168</v>
      </c>
      <c r="D19" s="415">
        <v>49</v>
      </c>
      <c r="E19" s="415">
        <v>53</v>
      </c>
    </row>
    <row r="20" spans="1:5" ht="12.75">
      <c r="A20" s="415" t="s">
        <v>220</v>
      </c>
      <c r="B20" s="416" t="s">
        <v>189</v>
      </c>
      <c r="C20" s="517" t="s">
        <v>217</v>
      </c>
      <c r="D20" s="415">
        <v>6904</v>
      </c>
      <c r="E20" s="415">
        <v>8154</v>
      </c>
    </row>
    <row r="21" spans="1:5" ht="12.75">
      <c r="A21" s="415" t="s">
        <v>124</v>
      </c>
      <c r="B21" s="416" t="s">
        <v>190</v>
      </c>
      <c r="C21" s="517"/>
      <c r="D21" s="415"/>
      <c r="E21" s="415"/>
    </row>
    <row r="22" spans="1:5" ht="12.75">
      <c r="A22" s="415" t="s">
        <v>221</v>
      </c>
      <c r="B22" s="416" t="s">
        <v>188</v>
      </c>
      <c r="C22" s="517" t="s">
        <v>168</v>
      </c>
      <c r="D22" s="415"/>
      <c r="E22" s="415"/>
    </row>
    <row r="23" spans="1:5" ht="12.75">
      <c r="A23" s="415" t="s">
        <v>222</v>
      </c>
      <c r="B23" s="416" t="s">
        <v>189</v>
      </c>
      <c r="C23" s="517" t="s">
        <v>217</v>
      </c>
      <c r="D23" s="415"/>
      <c r="E23" s="415"/>
    </row>
    <row r="24" spans="1:5" ht="12.75">
      <c r="A24" s="415" t="s">
        <v>125</v>
      </c>
      <c r="B24" s="416" t="s">
        <v>191</v>
      </c>
      <c r="C24" s="517"/>
      <c r="D24" s="415"/>
      <c r="E24" s="415"/>
    </row>
    <row r="25" spans="1:5" ht="12.75">
      <c r="A25" s="415" t="s">
        <v>223</v>
      </c>
      <c r="B25" s="416" t="s">
        <v>188</v>
      </c>
      <c r="C25" s="517" t="s">
        <v>168</v>
      </c>
      <c r="D25" s="415"/>
      <c r="E25" s="415"/>
    </row>
    <row r="26" spans="1:5" ht="12.75">
      <c r="A26" s="415" t="s">
        <v>224</v>
      </c>
      <c r="B26" s="416" t="s">
        <v>189</v>
      </c>
      <c r="C26" s="517" t="s">
        <v>217</v>
      </c>
      <c r="D26" s="415"/>
      <c r="E26" s="415"/>
    </row>
    <row r="27" spans="1:5" ht="25.5">
      <c r="A27" s="415" t="s">
        <v>192</v>
      </c>
      <c r="B27" s="416" t="s">
        <v>193</v>
      </c>
      <c r="C27" s="517"/>
      <c r="D27" s="415"/>
      <c r="E27" s="415"/>
    </row>
    <row r="28" spans="1:5" ht="12.75">
      <c r="A28" s="415" t="s">
        <v>194</v>
      </c>
      <c r="B28" s="416" t="s">
        <v>188</v>
      </c>
      <c r="C28" s="517" t="s">
        <v>168</v>
      </c>
      <c r="D28" s="415"/>
      <c r="E28" s="415"/>
    </row>
    <row r="29" spans="1:5" ht="12.75">
      <c r="A29" s="415" t="s">
        <v>195</v>
      </c>
      <c r="B29" s="416" t="s">
        <v>189</v>
      </c>
      <c r="C29" s="517" t="s">
        <v>217</v>
      </c>
      <c r="D29" s="415"/>
      <c r="E29" s="415"/>
    </row>
    <row r="30" spans="1:5" ht="25.5">
      <c r="A30" s="415" t="s">
        <v>196</v>
      </c>
      <c r="B30" s="416" t="s">
        <v>443</v>
      </c>
      <c r="C30" s="517" t="s">
        <v>217</v>
      </c>
      <c r="D30" s="415"/>
      <c r="E30" s="415"/>
    </row>
    <row r="31" spans="1:5" ht="21.75" customHeight="1">
      <c r="A31" s="415" t="s">
        <v>95</v>
      </c>
      <c r="B31" s="518" t="s">
        <v>444</v>
      </c>
      <c r="C31" s="517"/>
      <c r="D31" s="415">
        <v>1350</v>
      </c>
      <c r="E31" s="415">
        <v>1470</v>
      </c>
    </row>
    <row r="32" spans="1:5" ht="12.75">
      <c r="A32" s="415" t="s">
        <v>114</v>
      </c>
      <c r="B32" s="416" t="s">
        <v>225</v>
      </c>
      <c r="C32" s="517" t="s">
        <v>107</v>
      </c>
      <c r="D32" s="415"/>
      <c r="E32" s="415"/>
    </row>
    <row r="33" spans="1:5" ht="12.75">
      <c r="A33" s="415" t="s">
        <v>115</v>
      </c>
      <c r="B33" s="416" t="s">
        <v>226</v>
      </c>
      <c r="C33" s="517" t="s">
        <v>445</v>
      </c>
      <c r="D33" s="415"/>
      <c r="E33" s="415"/>
    </row>
    <row r="34" spans="1:5" ht="12.75">
      <c r="A34" s="415" t="s">
        <v>116</v>
      </c>
      <c r="B34" s="416" t="s">
        <v>446</v>
      </c>
      <c r="C34" s="517" t="s">
        <v>445</v>
      </c>
      <c r="D34" s="415">
        <v>1350</v>
      </c>
      <c r="E34" s="415">
        <v>1470</v>
      </c>
    </row>
    <row r="35" spans="1:5" ht="38.25">
      <c r="A35" s="415" t="s">
        <v>96</v>
      </c>
      <c r="B35" s="518" t="s">
        <v>227</v>
      </c>
      <c r="C35" s="517"/>
      <c r="D35" s="415"/>
      <c r="E35" s="415"/>
    </row>
    <row r="36" spans="1:5" ht="21.75" customHeight="1">
      <c r="A36" s="415" t="s">
        <v>53</v>
      </c>
      <c r="B36" s="416" t="s">
        <v>447</v>
      </c>
      <c r="C36" s="517" t="s">
        <v>39</v>
      </c>
      <c r="D36" s="415"/>
      <c r="E36" s="415"/>
    </row>
    <row r="37" spans="1:5" ht="12.75">
      <c r="A37" s="415" t="s">
        <v>54</v>
      </c>
      <c r="B37" s="416" t="s">
        <v>230</v>
      </c>
      <c r="C37" s="517" t="s">
        <v>217</v>
      </c>
      <c r="D37" s="415"/>
      <c r="E37" s="415"/>
    </row>
    <row r="38" spans="1:5" ht="12.75">
      <c r="A38" s="415" t="s">
        <v>55</v>
      </c>
      <c r="B38" s="416" t="s">
        <v>225</v>
      </c>
      <c r="C38" s="517" t="s">
        <v>107</v>
      </c>
      <c r="D38" s="415"/>
      <c r="E38" s="415"/>
    </row>
    <row r="39" spans="1:5" ht="12.75">
      <c r="A39" s="415" t="s">
        <v>10</v>
      </c>
      <c r="B39" s="416" t="s">
        <v>226</v>
      </c>
      <c r="C39" s="517" t="s">
        <v>107</v>
      </c>
      <c r="D39" s="415"/>
      <c r="E39" s="415"/>
    </row>
    <row r="40" spans="1:5" ht="25.5">
      <c r="A40" s="415" t="s">
        <v>197</v>
      </c>
      <c r="B40" s="416" t="s">
        <v>228</v>
      </c>
      <c r="C40" s="517" t="s">
        <v>107</v>
      </c>
      <c r="D40" s="415"/>
      <c r="E40" s="415"/>
    </row>
    <row r="41" spans="1:5" ht="12.75">
      <c r="A41" s="415" t="s">
        <v>97</v>
      </c>
      <c r="B41" s="518" t="s">
        <v>229</v>
      </c>
      <c r="C41" s="517"/>
      <c r="D41" s="415"/>
      <c r="E41" s="415"/>
    </row>
    <row r="42" spans="1:5" ht="25.5">
      <c r="A42" s="415" t="s">
        <v>111</v>
      </c>
      <c r="B42" s="416" t="s">
        <v>448</v>
      </c>
      <c r="C42" s="517" t="s">
        <v>39</v>
      </c>
      <c r="D42" s="415"/>
      <c r="E42" s="415"/>
    </row>
    <row r="43" spans="1:5" ht="12.75">
      <c r="A43" s="415" t="s">
        <v>40</v>
      </c>
      <c r="B43" s="416" t="s">
        <v>449</v>
      </c>
      <c r="C43" s="517" t="s">
        <v>217</v>
      </c>
      <c r="D43" s="415"/>
      <c r="E43" s="415"/>
    </row>
    <row r="44" spans="1:5" ht="12.75">
      <c r="A44" s="415" t="s">
        <v>56</v>
      </c>
      <c r="B44" s="416" t="s">
        <v>0</v>
      </c>
      <c r="C44" s="517" t="s">
        <v>107</v>
      </c>
      <c r="D44" s="415"/>
      <c r="E44" s="415"/>
    </row>
    <row r="45" spans="1:5" ht="12.75">
      <c r="A45" s="520" t="s">
        <v>450</v>
      </c>
      <c r="B45" s="518" t="s">
        <v>198</v>
      </c>
      <c r="C45" s="517" t="s">
        <v>107</v>
      </c>
      <c r="D45" s="415">
        <v>1350</v>
      </c>
      <c r="E45" s="415">
        <v>1470</v>
      </c>
    </row>
    <row r="46" spans="1:5" ht="12.75">
      <c r="A46" s="520" t="s">
        <v>99</v>
      </c>
      <c r="B46" s="518" t="s">
        <v>231</v>
      </c>
      <c r="C46" s="517" t="s">
        <v>217</v>
      </c>
      <c r="D46" s="415">
        <v>14063</v>
      </c>
      <c r="E46" s="415">
        <v>15313</v>
      </c>
    </row>
    <row r="47" spans="2:3" ht="12.75">
      <c r="B47" s="89"/>
      <c r="C47" s="521"/>
    </row>
    <row r="48" spans="1:4" ht="12.75">
      <c r="A48" s="129" t="s">
        <v>612</v>
      </c>
      <c r="B48" s="338"/>
      <c r="C48" s="129"/>
      <c r="D48" s="373" t="s">
        <v>340</v>
      </c>
    </row>
    <row r="49" spans="1:4" ht="12.75">
      <c r="A49" s="129"/>
      <c r="B49" s="129"/>
      <c r="C49" s="374"/>
      <c r="D49" s="374"/>
    </row>
    <row r="50" spans="1:4" ht="12.75">
      <c r="A50" s="129" t="s">
        <v>376</v>
      </c>
      <c r="B50" s="129"/>
      <c r="C50" s="375"/>
      <c r="D50" s="375"/>
    </row>
    <row r="51" spans="1:4" ht="12.75">
      <c r="A51" s="371" t="s">
        <v>378</v>
      </c>
      <c r="B51" s="338"/>
      <c r="C51" s="375"/>
      <c r="D51" s="371" t="s">
        <v>336</v>
      </c>
    </row>
    <row r="52" spans="1:4" ht="15.75">
      <c r="A52" s="34"/>
      <c r="B52" s="35"/>
      <c r="C52" s="8"/>
      <c r="D52" s="8"/>
    </row>
    <row r="53" spans="1:4" ht="12.75">
      <c r="A53" s="34" t="s">
        <v>342</v>
      </c>
      <c r="B53" s="35"/>
      <c r="C53" s="338"/>
      <c r="D53" s="338"/>
    </row>
    <row r="54" spans="1:4" ht="12.75">
      <c r="A54" s="34" t="s">
        <v>343</v>
      </c>
      <c r="B54" s="344"/>
      <c r="C54" s="338"/>
      <c r="D54" s="338"/>
    </row>
    <row r="55" spans="2:3" ht="12.75">
      <c r="B55" s="89"/>
      <c r="C55" s="521"/>
    </row>
    <row r="56" spans="2:3" ht="12.75">
      <c r="B56" s="89"/>
      <c r="C56" s="521"/>
    </row>
    <row r="57" spans="2:3" ht="12.75">
      <c r="B57" s="89"/>
      <c r="C57" s="521"/>
    </row>
    <row r="58" spans="2:3" ht="12.75">
      <c r="B58" s="89"/>
      <c r="C58" s="521"/>
    </row>
    <row r="59" spans="2:3" ht="12.75">
      <c r="B59" s="89"/>
      <c r="C59" s="521"/>
    </row>
    <row r="60" spans="2:3" ht="12.75">
      <c r="B60" s="89"/>
      <c r="C60" s="521"/>
    </row>
    <row r="61" spans="2:3" ht="12.75">
      <c r="B61" s="89"/>
      <c r="C61" s="521"/>
    </row>
    <row r="62" spans="2:3" ht="12.75">
      <c r="B62" s="89"/>
      <c r="C62" s="521"/>
    </row>
    <row r="63" spans="1:5" ht="28.5" customHeight="1">
      <c r="A63" s="522"/>
      <c r="B63" s="755"/>
      <c r="C63" s="755"/>
      <c r="D63" s="755"/>
      <c r="E63" s="755"/>
    </row>
    <row r="64" spans="2:3" ht="12.75">
      <c r="B64" s="89"/>
      <c r="C64" s="521"/>
    </row>
    <row r="65" spans="2:3" ht="12.75">
      <c r="B65" s="89"/>
      <c r="C65" s="521"/>
    </row>
    <row r="66" spans="2:3" ht="12.75">
      <c r="B66" s="89"/>
      <c r="C66" s="521"/>
    </row>
    <row r="67" spans="2:3" ht="12.75">
      <c r="B67" s="89"/>
      <c r="C67" s="521"/>
    </row>
    <row r="68" spans="2:3" ht="12.75">
      <c r="B68" s="89"/>
      <c r="C68" s="521"/>
    </row>
    <row r="69" spans="2:3" ht="12.75">
      <c r="B69" s="89"/>
      <c r="C69" s="521"/>
    </row>
    <row r="70" spans="2:3" ht="12.75">
      <c r="B70" s="89"/>
      <c r="C70" s="521"/>
    </row>
    <row r="71" spans="2:3" ht="12.75">
      <c r="B71" s="89"/>
      <c r="C71" s="521"/>
    </row>
    <row r="72" spans="2:3" ht="12.75">
      <c r="B72" s="89"/>
      <c r="C72" s="521"/>
    </row>
    <row r="73" spans="2:3" ht="12.75">
      <c r="B73" s="89"/>
      <c r="C73" s="521"/>
    </row>
    <row r="74" spans="2:3" ht="12.75">
      <c r="B74" s="89"/>
      <c r="C74" s="521"/>
    </row>
    <row r="75" spans="2:3" ht="12.75">
      <c r="B75" s="89"/>
      <c r="C75" s="521"/>
    </row>
    <row r="76" spans="2:3" ht="12.75">
      <c r="B76" s="89"/>
      <c r="C76" s="521"/>
    </row>
    <row r="77" spans="2:3" ht="12.75">
      <c r="B77" s="89"/>
      <c r="C77" s="521"/>
    </row>
    <row r="78" spans="2:3" ht="12.75">
      <c r="B78" s="89"/>
      <c r="C78" s="521"/>
    </row>
    <row r="79" spans="2:3" ht="12.75">
      <c r="B79" s="89"/>
      <c r="C79" s="521"/>
    </row>
    <row r="80" spans="2:3" ht="12.75">
      <c r="B80" s="89"/>
      <c r="C80" s="521"/>
    </row>
    <row r="81" spans="2:3" ht="12.75">
      <c r="B81" s="89"/>
      <c r="C81" s="521"/>
    </row>
    <row r="82" spans="2:3" ht="12.75">
      <c r="B82" s="89"/>
      <c r="C82" s="521"/>
    </row>
    <row r="83" spans="2:3" ht="12.75">
      <c r="B83" s="89"/>
      <c r="C83" s="521"/>
    </row>
    <row r="84" spans="2:3" ht="12.75">
      <c r="B84" s="89"/>
      <c r="C84" s="521"/>
    </row>
    <row r="85" spans="2:3" ht="12.75">
      <c r="B85" s="89"/>
      <c r="C85" s="521"/>
    </row>
    <row r="86" spans="2:3" ht="12.75">
      <c r="B86" s="89"/>
      <c r="C86" s="521"/>
    </row>
    <row r="87" spans="2:3" ht="12.75">
      <c r="B87" s="89"/>
      <c r="C87" s="521"/>
    </row>
    <row r="88" spans="2:3" ht="12.75">
      <c r="B88" s="89"/>
      <c r="C88" s="521"/>
    </row>
    <row r="89" spans="2:3" ht="12.75">
      <c r="B89" s="89"/>
      <c r="C89" s="521"/>
    </row>
    <row r="90" spans="2:3" ht="12.75">
      <c r="B90" s="89"/>
      <c r="C90" s="521"/>
    </row>
    <row r="91" spans="2:3" ht="12.75">
      <c r="B91" s="89"/>
      <c r="C91" s="521"/>
    </row>
    <row r="92" spans="2:3" ht="12.75">
      <c r="B92" s="89"/>
      <c r="C92" s="521"/>
    </row>
    <row r="93" spans="2:3" ht="12.75">
      <c r="B93" s="89"/>
      <c r="C93" s="521"/>
    </row>
    <row r="94" spans="2:3" ht="12.75">
      <c r="B94" s="89"/>
      <c r="C94" s="521"/>
    </row>
    <row r="95" spans="2:3" ht="12.75">
      <c r="B95" s="89"/>
      <c r="C95" s="521"/>
    </row>
    <row r="96" spans="2:3" ht="12.75">
      <c r="B96" s="89"/>
      <c r="C96" s="521"/>
    </row>
    <row r="97" spans="2:3" ht="12.75">
      <c r="B97" s="89"/>
      <c r="C97" s="521"/>
    </row>
    <row r="98" spans="2:3" ht="12.75">
      <c r="B98" s="89"/>
      <c r="C98" s="521"/>
    </row>
    <row r="99" spans="2:3" ht="12.75">
      <c r="B99" s="89"/>
      <c r="C99" s="521"/>
    </row>
    <row r="100" spans="2:3" ht="12.75">
      <c r="B100" s="89"/>
      <c r="C100" s="521"/>
    </row>
    <row r="101" spans="2:3" ht="12.75">
      <c r="B101" s="89"/>
      <c r="C101" s="521"/>
    </row>
    <row r="102" spans="2:3" ht="12.75">
      <c r="B102" s="89"/>
      <c r="C102" s="521"/>
    </row>
    <row r="103" spans="2:3" ht="12.75">
      <c r="B103" s="89"/>
      <c r="C103" s="521"/>
    </row>
    <row r="104" spans="2:3" ht="12.75">
      <c r="B104" s="89"/>
      <c r="C104" s="521"/>
    </row>
    <row r="105" spans="2:3" ht="12.75">
      <c r="B105" s="89"/>
      <c r="C105" s="521"/>
    </row>
    <row r="106" ht="12.75">
      <c r="C106" s="521"/>
    </row>
    <row r="107" ht="12.75">
      <c r="C107" s="521"/>
    </row>
    <row r="108" ht="12.75">
      <c r="C108" s="521"/>
    </row>
    <row r="109" ht="12.75">
      <c r="C109" s="521"/>
    </row>
    <row r="110" ht="12.75">
      <c r="C110" s="521"/>
    </row>
    <row r="111" ht="12.75">
      <c r="C111" s="521"/>
    </row>
    <row r="112" ht="12.75">
      <c r="C112" s="521"/>
    </row>
    <row r="113" ht="12.75">
      <c r="C113" s="521"/>
    </row>
    <row r="114" ht="12.75">
      <c r="C114" s="521"/>
    </row>
    <row r="115" ht="12.75">
      <c r="C115" s="521"/>
    </row>
    <row r="116" ht="12.75">
      <c r="C116" s="521"/>
    </row>
    <row r="117" ht="12.75">
      <c r="C117" s="521"/>
    </row>
    <row r="118" ht="12.75">
      <c r="C118" s="521"/>
    </row>
    <row r="119" ht="12.75">
      <c r="C119" s="521"/>
    </row>
    <row r="120" ht="12.75">
      <c r="C120" s="521"/>
    </row>
    <row r="121" ht="12.75">
      <c r="C121" s="521"/>
    </row>
    <row r="122" ht="12.75">
      <c r="C122" s="521"/>
    </row>
    <row r="123" ht="12.75">
      <c r="C123" s="521"/>
    </row>
    <row r="124" ht="12.75">
      <c r="C124" s="521"/>
    </row>
    <row r="125" ht="12.75">
      <c r="C125" s="521"/>
    </row>
    <row r="126" ht="12.75">
      <c r="C126" s="521"/>
    </row>
    <row r="127" ht="12.75">
      <c r="C127" s="521"/>
    </row>
    <row r="128" ht="12.75">
      <c r="C128" s="521"/>
    </row>
  </sheetData>
  <sheetProtection/>
  <mergeCells count="1">
    <mergeCell ref="B63:E63"/>
  </mergeCells>
  <printOptions horizontalCentered="1"/>
  <pageMargins left="0.1968503937007874" right="0.1968503937007874" top="0" bottom="0" header="0" footer="0"/>
  <pageSetup fitToHeight="0" fitToWidth="0" horizontalDpi="600" verticalDpi="600" orientation="portrait" paperSize="8" scale="1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8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6.375" style="0" customWidth="1"/>
    <col min="2" max="2" width="58.375" style="0" customWidth="1"/>
    <col min="3" max="3" width="14.50390625" style="0" customWidth="1"/>
    <col min="4" max="4" width="19.875" style="0" customWidth="1"/>
  </cols>
  <sheetData>
    <row r="1" ht="12.75">
      <c r="D1" s="419" t="s">
        <v>436</v>
      </c>
    </row>
    <row r="2" spans="1:4" ht="18.75">
      <c r="A2" s="141" t="s">
        <v>346</v>
      </c>
      <c r="B2" s="155"/>
      <c r="C2" s="155"/>
      <c r="D2" s="155"/>
    </row>
    <row r="3" spans="1:4" ht="19.5" thickBot="1">
      <c r="A3" s="141"/>
      <c r="B3" s="141" t="s">
        <v>611</v>
      </c>
      <c r="C3" s="141"/>
      <c r="D3" s="339"/>
    </row>
    <row r="4" spans="1:4" ht="12.75">
      <c r="A4" s="340" t="s">
        <v>149</v>
      </c>
      <c r="B4" s="340" t="s">
        <v>59</v>
      </c>
      <c r="C4" s="340" t="s">
        <v>150</v>
      </c>
      <c r="D4" s="630" t="s">
        <v>459</v>
      </c>
    </row>
    <row r="5" spans="1:4" ht="13.5" thickBot="1">
      <c r="A5" s="343"/>
      <c r="B5" s="343"/>
      <c r="C5" s="343"/>
      <c r="D5" s="546" t="s">
        <v>608</v>
      </c>
    </row>
    <row r="6" spans="1:4" ht="14.25">
      <c r="A6" s="415" t="s">
        <v>93</v>
      </c>
      <c r="B6" s="516" t="s">
        <v>38</v>
      </c>
      <c r="C6" s="517"/>
      <c r="D6" s="415">
        <v>8</v>
      </c>
    </row>
    <row r="7" spans="1:4" ht="12.75">
      <c r="A7" s="415"/>
      <c r="B7" s="416" t="s">
        <v>243</v>
      </c>
      <c r="C7" s="517" t="s">
        <v>39</v>
      </c>
      <c r="D7" s="415">
        <v>8</v>
      </c>
    </row>
    <row r="8" spans="1:8" ht="15.75">
      <c r="A8" s="415" t="s">
        <v>94</v>
      </c>
      <c r="B8" s="518" t="s">
        <v>437</v>
      </c>
      <c r="C8" s="517"/>
      <c r="D8" s="415">
        <v>13561</v>
      </c>
      <c r="H8" s="631"/>
    </row>
    <row r="9" spans="1:4" ht="12.75">
      <c r="A9" s="519" t="s">
        <v>91</v>
      </c>
      <c r="B9" s="416" t="s">
        <v>438</v>
      </c>
      <c r="C9" s="517" t="s">
        <v>217</v>
      </c>
      <c r="D9" s="415">
        <v>4960</v>
      </c>
    </row>
    <row r="10" spans="1:4" ht="12.75">
      <c r="A10" s="415" t="s">
        <v>92</v>
      </c>
      <c r="B10" s="416" t="s">
        <v>185</v>
      </c>
      <c r="C10" s="517"/>
      <c r="D10" s="415">
        <v>100</v>
      </c>
    </row>
    <row r="11" spans="1:4" ht="12.75">
      <c r="A11" s="415" t="s">
        <v>113</v>
      </c>
      <c r="B11" s="416" t="s">
        <v>439</v>
      </c>
      <c r="C11" s="517" t="s">
        <v>217</v>
      </c>
      <c r="D11" s="649">
        <v>4960</v>
      </c>
    </row>
    <row r="12" spans="1:4" ht="12.75">
      <c r="A12" s="415" t="s">
        <v>118</v>
      </c>
      <c r="B12" s="415" t="s">
        <v>186</v>
      </c>
      <c r="C12" s="517"/>
      <c r="D12" s="415">
        <v>13561</v>
      </c>
    </row>
    <row r="13" spans="1:4" ht="23.25" customHeight="1">
      <c r="A13" s="415" t="s">
        <v>120</v>
      </c>
      <c r="B13" s="416" t="s">
        <v>440</v>
      </c>
      <c r="C13" s="517" t="s">
        <v>217</v>
      </c>
      <c r="D13" s="547">
        <v>1.46</v>
      </c>
    </row>
    <row r="14" spans="1:4" ht="12.75">
      <c r="A14" s="415" t="s">
        <v>121</v>
      </c>
      <c r="B14" s="416" t="s">
        <v>187</v>
      </c>
      <c r="C14" s="517" t="s">
        <v>441</v>
      </c>
      <c r="D14" s="415">
        <v>7146</v>
      </c>
    </row>
    <row r="15" spans="1:4" ht="21.75" customHeight="1">
      <c r="A15" s="415" t="s">
        <v>122</v>
      </c>
      <c r="B15" s="416" t="s">
        <v>442</v>
      </c>
      <c r="C15" s="517"/>
      <c r="D15" s="415"/>
    </row>
    <row r="16" spans="1:4" ht="12.75">
      <c r="A16" s="415" t="s">
        <v>215</v>
      </c>
      <c r="B16" s="416" t="s">
        <v>188</v>
      </c>
      <c r="C16" s="517" t="s">
        <v>168</v>
      </c>
      <c r="D16" s="415"/>
    </row>
    <row r="17" spans="1:4" ht="12.75">
      <c r="A17" s="415" t="s">
        <v>216</v>
      </c>
      <c r="B17" s="416" t="s">
        <v>189</v>
      </c>
      <c r="C17" s="517" t="s">
        <v>217</v>
      </c>
      <c r="D17" s="415"/>
    </row>
    <row r="18" spans="1:4" ht="12.75">
      <c r="A18" s="415" t="s">
        <v>123</v>
      </c>
      <c r="B18" s="416" t="s">
        <v>218</v>
      </c>
      <c r="C18" s="517"/>
      <c r="D18" s="415"/>
    </row>
    <row r="19" spans="1:4" ht="12.75">
      <c r="A19" s="415" t="s">
        <v>219</v>
      </c>
      <c r="B19" s="416" t="s">
        <v>188</v>
      </c>
      <c r="C19" s="517" t="s">
        <v>168</v>
      </c>
      <c r="D19" s="415">
        <v>47</v>
      </c>
    </row>
    <row r="20" spans="1:4" ht="12.75">
      <c r="A20" s="415" t="s">
        <v>220</v>
      </c>
      <c r="B20" s="416" t="s">
        <v>189</v>
      </c>
      <c r="C20" s="517" t="s">
        <v>217</v>
      </c>
      <c r="D20" s="415">
        <v>6415</v>
      </c>
    </row>
    <row r="21" spans="1:4" ht="12.75">
      <c r="A21" s="415" t="s">
        <v>124</v>
      </c>
      <c r="B21" s="416" t="s">
        <v>190</v>
      </c>
      <c r="C21" s="517"/>
      <c r="D21" s="415"/>
    </row>
    <row r="22" spans="1:4" ht="12.75">
      <c r="A22" s="415" t="s">
        <v>221</v>
      </c>
      <c r="B22" s="416" t="s">
        <v>188</v>
      </c>
      <c r="C22" s="517" t="s">
        <v>168</v>
      </c>
      <c r="D22" s="415"/>
    </row>
    <row r="23" spans="1:4" ht="12.75">
      <c r="A23" s="415" t="s">
        <v>222</v>
      </c>
      <c r="B23" s="416" t="s">
        <v>189</v>
      </c>
      <c r="C23" s="517" t="s">
        <v>217</v>
      </c>
      <c r="D23" s="415"/>
    </row>
    <row r="24" spans="1:4" ht="12.75">
      <c r="A24" s="415" t="s">
        <v>125</v>
      </c>
      <c r="B24" s="416" t="s">
        <v>191</v>
      </c>
      <c r="C24" s="517"/>
      <c r="D24" s="415"/>
    </row>
    <row r="25" spans="1:4" ht="12.75">
      <c r="A25" s="415" t="s">
        <v>223</v>
      </c>
      <c r="B25" s="416" t="s">
        <v>188</v>
      </c>
      <c r="C25" s="517" t="s">
        <v>168</v>
      </c>
      <c r="D25" s="415"/>
    </row>
    <row r="26" spans="1:4" ht="12.75">
      <c r="A26" s="415" t="s">
        <v>224</v>
      </c>
      <c r="B26" s="416" t="s">
        <v>189</v>
      </c>
      <c r="C26" s="517" t="s">
        <v>217</v>
      </c>
      <c r="D26" s="415"/>
    </row>
    <row r="27" spans="1:4" ht="25.5">
      <c r="A27" s="415" t="s">
        <v>192</v>
      </c>
      <c r="B27" s="416" t="s">
        <v>193</v>
      </c>
      <c r="C27" s="517"/>
      <c r="D27" s="415"/>
    </row>
    <row r="28" spans="1:4" ht="12.75">
      <c r="A28" s="415" t="s">
        <v>194</v>
      </c>
      <c r="B28" s="416" t="s">
        <v>188</v>
      </c>
      <c r="C28" s="517" t="s">
        <v>168</v>
      </c>
      <c r="D28" s="415"/>
    </row>
    <row r="29" spans="1:4" ht="12.75">
      <c r="A29" s="415" t="s">
        <v>195</v>
      </c>
      <c r="B29" s="416" t="s">
        <v>189</v>
      </c>
      <c r="C29" s="517" t="s">
        <v>217</v>
      </c>
      <c r="D29" s="415"/>
    </row>
    <row r="30" spans="1:4" ht="12.75">
      <c r="A30" s="415" t="s">
        <v>196</v>
      </c>
      <c r="B30" s="416" t="s">
        <v>443</v>
      </c>
      <c r="C30" s="517" t="s">
        <v>217</v>
      </c>
      <c r="D30" s="415"/>
    </row>
    <row r="31" spans="1:8" ht="21.75" customHeight="1">
      <c r="A31" s="415" t="s">
        <v>95</v>
      </c>
      <c r="B31" s="518" t="s">
        <v>444</v>
      </c>
      <c r="C31" s="517"/>
      <c r="D31" s="415">
        <v>1301.9</v>
      </c>
      <c r="H31" s="631"/>
    </row>
    <row r="32" spans="1:4" ht="12.75">
      <c r="A32" s="415" t="s">
        <v>114</v>
      </c>
      <c r="B32" s="416" t="s">
        <v>225</v>
      </c>
      <c r="C32" s="517" t="s">
        <v>107</v>
      </c>
      <c r="D32" s="415"/>
    </row>
    <row r="33" spans="1:4" ht="12.75">
      <c r="A33" s="415" t="s">
        <v>115</v>
      </c>
      <c r="B33" s="416" t="s">
        <v>226</v>
      </c>
      <c r="C33" s="517" t="s">
        <v>445</v>
      </c>
      <c r="D33" s="415"/>
    </row>
    <row r="34" spans="1:4" ht="12.75">
      <c r="A34" s="415" t="s">
        <v>116</v>
      </c>
      <c r="B34" s="416" t="s">
        <v>446</v>
      </c>
      <c r="C34" s="517" t="s">
        <v>445</v>
      </c>
      <c r="D34" s="415">
        <v>1301.9</v>
      </c>
    </row>
    <row r="35" spans="1:4" ht="25.5">
      <c r="A35" s="415" t="s">
        <v>96</v>
      </c>
      <c r="B35" s="518" t="s">
        <v>227</v>
      </c>
      <c r="C35" s="517"/>
      <c r="D35" s="415"/>
    </row>
    <row r="36" spans="1:4" ht="21.75" customHeight="1">
      <c r="A36" s="415" t="s">
        <v>53</v>
      </c>
      <c r="B36" s="416" t="s">
        <v>447</v>
      </c>
      <c r="C36" s="517" t="s">
        <v>39</v>
      </c>
      <c r="D36" s="415"/>
    </row>
    <row r="37" spans="1:4" ht="12.75">
      <c r="A37" s="415" t="s">
        <v>54</v>
      </c>
      <c r="B37" s="416" t="s">
        <v>230</v>
      </c>
      <c r="C37" s="517" t="s">
        <v>217</v>
      </c>
      <c r="D37" s="415"/>
    </row>
    <row r="38" spans="1:4" ht="12.75">
      <c r="A38" s="415" t="s">
        <v>55</v>
      </c>
      <c r="B38" s="416" t="s">
        <v>225</v>
      </c>
      <c r="C38" s="517" t="s">
        <v>107</v>
      </c>
      <c r="D38" s="415"/>
    </row>
    <row r="39" spans="1:4" ht="12.75">
      <c r="A39" s="415" t="s">
        <v>10</v>
      </c>
      <c r="B39" s="416" t="s">
        <v>226</v>
      </c>
      <c r="C39" s="517" t="s">
        <v>107</v>
      </c>
      <c r="D39" s="415"/>
    </row>
    <row r="40" spans="1:4" ht="25.5">
      <c r="A40" s="415" t="s">
        <v>197</v>
      </c>
      <c r="B40" s="416" t="s">
        <v>228</v>
      </c>
      <c r="C40" s="517" t="s">
        <v>107</v>
      </c>
      <c r="D40" s="415"/>
    </row>
    <row r="41" spans="1:4" ht="12.75">
      <c r="A41" s="415" t="s">
        <v>97</v>
      </c>
      <c r="B41" s="518" t="s">
        <v>229</v>
      </c>
      <c r="C41" s="517"/>
      <c r="D41" s="415"/>
    </row>
    <row r="42" spans="1:4" ht="25.5">
      <c r="A42" s="415" t="s">
        <v>111</v>
      </c>
      <c r="B42" s="416" t="s">
        <v>448</v>
      </c>
      <c r="C42" s="517" t="s">
        <v>39</v>
      </c>
      <c r="D42" s="415"/>
    </row>
    <row r="43" spans="1:4" ht="12.75">
      <c r="A43" s="415" t="s">
        <v>40</v>
      </c>
      <c r="B43" s="416" t="s">
        <v>449</v>
      </c>
      <c r="C43" s="517" t="s">
        <v>217</v>
      </c>
      <c r="D43" s="415"/>
    </row>
    <row r="44" spans="1:4" ht="12.75">
      <c r="A44" s="415" t="s">
        <v>56</v>
      </c>
      <c r="B44" s="416" t="s">
        <v>0</v>
      </c>
      <c r="C44" s="517" t="s">
        <v>107</v>
      </c>
      <c r="D44" s="415"/>
    </row>
    <row r="45" spans="1:4" ht="12.75">
      <c r="A45" s="520" t="s">
        <v>450</v>
      </c>
      <c r="B45" s="518" t="s">
        <v>198</v>
      </c>
      <c r="C45" s="517" t="s">
        <v>107</v>
      </c>
      <c r="D45" s="415">
        <v>1301.9</v>
      </c>
    </row>
    <row r="46" spans="1:4" ht="12.75">
      <c r="A46" s="520" t="s">
        <v>99</v>
      </c>
      <c r="B46" s="518" t="s">
        <v>231</v>
      </c>
      <c r="C46" s="517" t="s">
        <v>217</v>
      </c>
      <c r="D46" s="415">
        <v>13561</v>
      </c>
    </row>
    <row r="47" spans="2:3" ht="12.75">
      <c r="B47" s="89"/>
      <c r="C47" s="521"/>
    </row>
    <row r="48" spans="1:4" ht="12.75">
      <c r="A48" s="129" t="s">
        <v>612</v>
      </c>
      <c r="B48" s="338"/>
      <c r="C48" s="129"/>
      <c r="D48" s="373" t="s">
        <v>340</v>
      </c>
    </row>
    <row r="49" spans="1:4" ht="12.75">
      <c r="A49" s="129"/>
      <c r="B49" s="129"/>
      <c r="C49" s="374"/>
      <c r="D49" s="374"/>
    </row>
    <row r="50" spans="1:4" ht="12.75">
      <c r="A50" s="129" t="s">
        <v>376</v>
      </c>
      <c r="B50" s="129"/>
      <c r="C50" s="375"/>
      <c r="D50" s="375"/>
    </row>
    <row r="51" spans="1:4" ht="12.75">
      <c r="A51" s="371" t="s">
        <v>378</v>
      </c>
      <c r="B51" s="338"/>
      <c r="C51" s="375"/>
      <c r="D51" s="371" t="s">
        <v>336</v>
      </c>
    </row>
    <row r="52" spans="1:4" ht="15.75">
      <c r="A52" s="34"/>
      <c r="B52" s="35"/>
      <c r="C52" s="8"/>
      <c r="D52" s="8"/>
    </row>
    <row r="53" spans="1:4" ht="12.75">
      <c r="A53" s="34" t="s">
        <v>342</v>
      </c>
      <c r="B53" s="35"/>
      <c r="C53" s="338"/>
      <c r="D53" s="338"/>
    </row>
    <row r="54" spans="1:4" ht="12.75">
      <c r="A54" s="34" t="s">
        <v>343</v>
      </c>
      <c r="B54" s="344"/>
      <c r="C54" s="338"/>
      <c r="D54" s="338"/>
    </row>
    <row r="55" spans="2:3" ht="12.75">
      <c r="B55" s="89"/>
      <c r="C55" s="521"/>
    </row>
    <row r="56" spans="2:3" ht="12.75">
      <c r="B56" s="89"/>
      <c r="C56" s="521"/>
    </row>
    <row r="57" spans="2:3" ht="12.75">
      <c r="B57" s="89"/>
      <c r="C57" s="521"/>
    </row>
    <row r="58" spans="2:3" ht="12.75">
      <c r="B58" s="89"/>
      <c r="C58" s="521"/>
    </row>
    <row r="59" spans="2:3" ht="12.75">
      <c r="B59" s="89"/>
      <c r="C59" s="521"/>
    </row>
    <row r="60" spans="2:3" ht="12.75">
      <c r="B60" s="89"/>
      <c r="C60" s="521"/>
    </row>
    <row r="61" spans="2:3" ht="12.75">
      <c r="B61" s="89"/>
      <c r="C61" s="521"/>
    </row>
    <row r="62" spans="2:3" ht="12.75">
      <c r="B62" s="89"/>
      <c r="C62" s="521"/>
    </row>
    <row r="63" spans="1:4" ht="28.5" customHeight="1">
      <c r="A63" s="522"/>
      <c r="B63" s="755"/>
      <c r="C63" s="755"/>
      <c r="D63" s="755"/>
    </row>
    <row r="64" spans="2:3" ht="12.75">
      <c r="B64" s="89"/>
      <c r="C64" s="521"/>
    </row>
    <row r="65" spans="2:3" ht="12.75">
      <c r="B65" s="89"/>
      <c r="C65" s="521"/>
    </row>
    <row r="66" spans="2:3" ht="12.75">
      <c r="B66" s="89"/>
      <c r="C66" s="521"/>
    </row>
    <row r="67" spans="2:3" ht="12.75">
      <c r="B67" s="89"/>
      <c r="C67" s="521"/>
    </row>
    <row r="68" spans="2:3" ht="12.75">
      <c r="B68" s="89"/>
      <c r="C68" s="521"/>
    </row>
    <row r="69" spans="2:3" ht="12.75">
      <c r="B69" s="89"/>
      <c r="C69" s="521"/>
    </row>
    <row r="70" spans="2:3" ht="12.75">
      <c r="B70" s="89"/>
      <c r="C70" s="521"/>
    </row>
    <row r="71" spans="2:3" ht="12.75">
      <c r="B71" s="89"/>
      <c r="C71" s="521"/>
    </row>
    <row r="72" spans="2:3" ht="12.75">
      <c r="B72" s="89"/>
      <c r="C72" s="521"/>
    </row>
    <row r="73" spans="2:3" ht="12.75">
      <c r="B73" s="89"/>
      <c r="C73" s="521"/>
    </row>
    <row r="74" spans="2:3" ht="12.75">
      <c r="B74" s="89"/>
      <c r="C74" s="521"/>
    </row>
    <row r="75" spans="2:3" ht="12.75">
      <c r="B75" s="89"/>
      <c r="C75" s="521"/>
    </row>
    <row r="76" spans="2:3" ht="12.75">
      <c r="B76" s="89"/>
      <c r="C76" s="521"/>
    </row>
    <row r="77" spans="2:3" ht="12.75">
      <c r="B77" s="89"/>
      <c r="C77" s="521"/>
    </row>
    <row r="78" spans="2:3" ht="12.75">
      <c r="B78" s="89"/>
      <c r="C78" s="521"/>
    </row>
    <row r="79" spans="2:3" ht="12.75">
      <c r="B79" s="89"/>
      <c r="C79" s="521"/>
    </row>
    <row r="80" spans="2:3" ht="12.75">
      <c r="B80" s="89"/>
      <c r="C80" s="521"/>
    </row>
    <row r="81" spans="2:3" ht="12.75">
      <c r="B81" s="89"/>
      <c r="C81" s="521"/>
    </row>
    <row r="82" spans="2:3" ht="12.75">
      <c r="B82" s="89"/>
      <c r="C82" s="521"/>
    </row>
    <row r="83" spans="2:3" ht="12.75">
      <c r="B83" s="89"/>
      <c r="C83" s="521"/>
    </row>
    <row r="84" spans="2:3" ht="12.75">
      <c r="B84" s="89"/>
      <c r="C84" s="521"/>
    </row>
    <row r="85" spans="2:3" ht="12.75">
      <c r="B85" s="89"/>
      <c r="C85" s="521"/>
    </row>
    <row r="86" spans="2:3" ht="12.75">
      <c r="B86" s="89"/>
      <c r="C86" s="521"/>
    </row>
    <row r="87" spans="2:3" ht="12.75">
      <c r="B87" s="89"/>
      <c r="C87" s="521"/>
    </row>
    <row r="88" spans="2:3" ht="12.75">
      <c r="B88" s="89"/>
      <c r="C88" s="521"/>
    </row>
    <row r="89" spans="2:3" ht="12.75">
      <c r="B89" s="89"/>
      <c r="C89" s="521"/>
    </row>
    <row r="90" spans="2:3" ht="12.75">
      <c r="B90" s="89"/>
      <c r="C90" s="521"/>
    </row>
    <row r="91" spans="2:3" ht="12.75">
      <c r="B91" s="89"/>
      <c r="C91" s="521"/>
    </row>
    <row r="92" spans="2:3" ht="12.75">
      <c r="B92" s="89"/>
      <c r="C92" s="521"/>
    </row>
    <row r="93" spans="2:3" ht="12.75">
      <c r="B93" s="89"/>
      <c r="C93" s="521"/>
    </row>
    <row r="94" spans="2:3" ht="12.75">
      <c r="B94" s="89"/>
      <c r="C94" s="521"/>
    </row>
    <row r="95" spans="2:3" ht="12.75">
      <c r="B95" s="89"/>
      <c r="C95" s="521"/>
    </row>
    <row r="96" spans="2:3" ht="12.75">
      <c r="B96" s="89"/>
      <c r="C96" s="521"/>
    </row>
    <row r="97" spans="2:3" ht="12.75">
      <c r="B97" s="89"/>
      <c r="C97" s="521"/>
    </row>
    <row r="98" spans="2:3" ht="12.75">
      <c r="B98" s="89"/>
      <c r="C98" s="521"/>
    </row>
    <row r="99" spans="2:3" ht="12.75">
      <c r="B99" s="89"/>
      <c r="C99" s="521"/>
    </row>
    <row r="100" spans="2:3" ht="12.75">
      <c r="B100" s="89"/>
      <c r="C100" s="521"/>
    </row>
    <row r="101" spans="2:3" ht="12.75">
      <c r="B101" s="89"/>
      <c r="C101" s="521"/>
    </row>
    <row r="102" spans="2:3" ht="12.75">
      <c r="B102" s="89"/>
      <c r="C102" s="521"/>
    </row>
    <row r="103" spans="2:3" ht="12.75">
      <c r="B103" s="89"/>
      <c r="C103" s="521"/>
    </row>
    <row r="104" spans="2:3" ht="12.75">
      <c r="B104" s="89"/>
      <c r="C104" s="521"/>
    </row>
    <row r="105" spans="2:3" ht="12.75">
      <c r="B105" s="89"/>
      <c r="C105" s="521"/>
    </row>
    <row r="106" ht="12.75">
      <c r="C106" s="521"/>
    </row>
    <row r="107" ht="12.75">
      <c r="C107" s="521"/>
    </row>
    <row r="108" ht="12.75">
      <c r="C108" s="521"/>
    </row>
    <row r="109" ht="12.75">
      <c r="C109" s="521"/>
    </row>
    <row r="110" ht="12.75">
      <c r="C110" s="521"/>
    </row>
    <row r="111" ht="12.75">
      <c r="C111" s="521"/>
    </row>
    <row r="112" ht="12.75">
      <c r="C112" s="521"/>
    </row>
    <row r="113" ht="12.75">
      <c r="C113" s="521"/>
    </row>
    <row r="114" ht="12.75">
      <c r="C114" s="521"/>
    </row>
    <row r="115" ht="12.75">
      <c r="C115" s="521"/>
    </row>
    <row r="116" ht="12.75">
      <c r="C116" s="521"/>
    </row>
    <row r="117" ht="12.75">
      <c r="C117" s="521"/>
    </row>
    <row r="118" ht="12.75">
      <c r="C118" s="521"/>
    </row>
    <row r="119" ht="12.75">
      <c r="C119" s="521"/>
    </row>
    <row r="120" ht="12.75">
      <c r="C120" s="521"/>
    </row>
    <row r="121" ht="12.75">
      <c r="C121" s="521"/>
    </row>
    <row r="122" ht="12.75">
      <c r="C122" s="521"/>
    </row>
    <row r="123" ht="12.75">
      <c r="C123" s="521"/>
    </row>
    <row r="124" ht="12.75">
      <c r="C124" s="521"/>
    </row>
    <row r="125" ht="12.75">
      <c r="C125" s="521"/>
    </row>
    <row r="126" ht="12.75">
      <c r="C126" s="521"/>
    </row>
    <row r="127" ht="12.75">
      <c r="C127" s="521"/>
    </row>
    <row r="128" ht="12.75">
      <c r="C128" s="521"/>
    </row>
  </sheetData>
  <sheetProtection/>
  <mergeCells count="1">
    <mergeCell ref="B63:D63"/>
  </mergeCells>
  <printOptions/>
  <pageMargins left="0.2362204724409449" right="0.2362204724409449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D23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50390625" style="0" customWidth="1"/>
    <col min="2" max="2" width="33.125" style="0" customWidth="1"/>
    <col min="3" max="3" width="23.875" style="0" customWidth="1"/>
    <col min="4" max="4" width="25.875" style="0" customWidth="1"/>
  </cols>
  <sheetData>
    <row r="1" ht="12.75">
      <c r="D1" s="413" t="s">
        <v>402</v>
      </c>
    </row>
    <row r="3" spans="1:4" ht="51.75" customHeight="1">
      <c r="A3" s="756" t="s">
        <v>431</v>
      </c>
      <c r="B3" s="756"/>
      <c r="C3" s="756"/>
      <c r="D3" s="756"/>
    </row>
    <row r="4" spans="1:4" ht="16.5" customHeight="1">
      <c r="A4" s="414"/>
      <c r="B4" s="752" t="s">
        <v>598</v>
      </c>
      <c r="C4" s="757"/>
      <c r="D4" s="757"/>
    </row>
    <row r="5" ht="13.5" thickBot="1">
      <c r="D5" s="413" t="s">
        <v>107</v>
      </c>
    </row>
    <row r="6" spans="1:4" ht="26.25" customHeight="1">
      <c r="A6" s="478" t="s">
        <v>403</v>
      </c>
      <c r="B6" s="479" t="s">
        <v>59</v>
      </c>
      <c r="C6" s="479" t="s">
        <v>599</v>
      </c>
      <c r="D6" s="480" t="s">
        <v>626</v>
      </c>
    </row>
    <row r="7" spans="1:4" ht="55.5" customHeight="1">
      <c r="A7" s="9" t="s">
        <v>93</v>
      </c>
      <c r="B7" s="416" t="s">
        <v>600</v>
      </c>
      <c r="C7" s="415">
        <v>7365.2</v>
      </c>
      <c r="D7" s="844">
        <v>6796.9</v>
      </c>
    </row>
    <row r="8" spans="1:4" ht="25.5">
      <c r="A8" s="9" t="s">
        <v>94</v>
      </c>
      <c r="B8" s="416" t="s">
        <v>404</v>
      </c>
      <c r="C8" s="415">
        <v>0</v>
      </c>
      <c r="D8" s="481">
        <v>0</v>
      </c>
    </row>
    <row r="9" spans="1:4" ht="25.5">
      <c r="A9" s="9" t="s">
        <v>95</v>
      </c>
      <c r="B9" s="416" t="s">
        <v>405</v>
      </c>
      <c r="C9" s="415">
        <v>0</v>
      </c>
      <c r="D9" s="481">
        <v>0</v>
      </c>
    </row>
    <row r="10" spans="1:4" ht="37.5" customHeight="1">
      <c r="A10" s="9" t="s">
        <v>96</v>
      </c>
      <c r="B10" s="417" t="s">
        <v>406</v>
      </c>
      <c r="C10" s="415">
        <v>7081.1</v>
      </c>
      <c r="D10" s="481">
        <v>6512.8</v>
      </c>
    </row>
    <row r="11" spans="1:4" ht="15.75" customHeight="1">
      <c r="A11" s="9" t="s">
        <v>97</v>
      </c>
      <c r="B11" s="416" t="s">
        <v>407</v>
      </c>
      <c r="C11" s="451">
        <f>C12/C10*100</f>
        <v>8.025589244608886</v>
      </c>
      <c r="D11" s="482">
        <f>D12/D10*100</f>
        <v>8.72589362486181</v>
      </c>
    </row>
    <row r="12" spans="1:4" ht="27" customHeight="1" thickBot="1">
      <c r="A12" s="10" t="s">
        <v>98</v>
      </c>
      <c r="B12" s="483" t="s">
        <v>408</v>
      </c>
      <c r="C12" s="484">
        <v>568.3</v>
      </c>
      <c r="D12" s="485">
        <v>568.3</v>
      </c>
    </row>
    <row r="15" ht="14.25">
      <c r="B15" s="127" t="s">
        <v>637</v>
      </c>
    </row>
    <row r="16" spans="2:4" ht="27" customHeight="1">
      <c r="B16" s="127"/>
      <c r="C16" s="127"/>
      <c r="D16" s="449" t="s">
        <v>340</v>
      </c>
    </row>
    <row r="17" spans="2:4" ht="14.25">
      <c r="B17" s="127"/>
      <c r="C17" s="127"/>
      <c r="D17" s="370"/>
    </row>
    <row r="18" spans="2:4" ht="14.25">
      <c r="B18" s="127"/>
      <c r="C18" s="127"/>
      <c r="D18" s="370"/>
    </row>
    <row r="19" spans="2:3" ht="14.25">
      <c r="B19" s="127" t="s">
        <v>376</v>
      </c>
      <c r="C19" s="127"/>
    </row>
    <row r="20" spans="2:4" ht="14.25">
      <c r="B20" s="396" t="s">
        <v>378</v>
      </c>
      <c r="D20" s="450" t="s">
        <v>336</v>
      </c>
    </row>
    <row r="21" spans="2:3" ht="12.75">
      <c r="B21" s="35"/>
      <c r="C21" s="35"/>
    </row>
    <row r="22" spans="2:3" ht="12.75">
      <c r="B22" s="35" t="s">
        <v>341</v>
      </c>
      <c r="C22" s="35"/>
    </row>
    <row r="23" spans="2:3" ht="12.75">
      <c r="B23" s="35" t="s">
        <v>430</v>
      </c>
      <c r="C23" s="35"/>
    </row>
  </sheetData>
  <sheetProtection/>
  <mergeCells count="2">
    <mergeCell ref="A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S112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2.50390625" style="110" customWidth="1"/>
    <col min="2" max="2" width="8.375" style="591" customWidth="1"/>
    <col min="3" max="3" width="40.875" style="573" customWidth="1"/>
    <col min="4" max="4" width="13.00390625" style="573" customWidth="1"/>
    <col min="5" max="5" width="8.875" style="110" customWidth="1"/>
    <col min="6" max="6" width="9.125" style="110" customWidth="1"/>
    <col min="7" max="7" width="9.625" style="110" customWidth="1"/>
    <col min="8" max="8" width="10.50390625" style="110" customWidth="1"/>
    <col min="9" max="9" width="11.625" style="110" customWidth="1"/>
    <col min="10" max="10" width="0.12890625" style="110" customWidth="1"/>
    <col min="11" max="11" width="5.375" style="110" customWidth="1"/>
    <col min="12" max="13" width="8.125" style="110" customWidth="1"/>
    <col min="14" max="14" width="3.50390625" style="110" customWidth="1"/>
    <col min="15" max="16384" width="9.375" style="110" customWidth="1"/>
  </cols>
  <sheetData>
    <row r="1" ht="15" customHeight="1">
      <c r="L1" s="111" t="s">
        <v>244</v>
      </c>
    </row>
    <row r="2" spans="2:19" ht="21.75" customHeight="1">
      <c r="B2" s="697" t="s">
        <v>25</v>
      </c>
      <c r="C2" s="697"/>
      <c r="D2" s="697"/>
      <c r="E2" s="697"/>
      <c r="F2" s="697"/>
      <c r="G2" s="697"/>
      <c r="H2" s="697"/>
      <c r="I2" s="697"/>
      <c r="J2" s="697"/>
      <c r="K2" s="697"/>
      <c r="L2" s="585"/>
      <c r="M2" s="585"/>
      <c r="N2" s="585"/>
      <c r="O2" s="336"/>
      <c r="P2" s="336"/>
      <c r="Q2" s="336"/>
      <c r="R2" s="336"/>
      <c r="S2" s="336"/>
    </row>
    <row r="3" spans="2:14" ht="28.5" customHeight="1"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585"/>
      <c r="M3" s="585"/>
      <c r="N3" s="585"/>
    </row>
    <row r="4" spans="2:4" ht="12" customHeight="1" thickBot="1">
      <c r="B4" s="110"/>
      <c r="C4" s="110"/>
      <c r="D4" s="110"/>
    </row>
    <row r="5" spans="2:9" ht="12.75" customHeight="1">
      <c r="B5" s="702" t="s">
        <v>119</v>
      </c>
      <c r="C5" s="704" t="s">
        <v>59</v>
      </c>
      <c r="D5" s="706" t="s">
        <v>150</v>
      </c>
      <c r="E5" s="699" t="s">
        <v>614</v>
      </c>
      <c r="F5" s="700"/>
      <c r="G5" s="700"/>
      <c r="H5" s="700"/>
      <c r="I5" s="701"/>
    </row>
    <row r="6" spans="2:9" ht="18.75" customHeight="1">
      <c r="B6" s="703"/>
      <c r="C6" s="705"/>
      <c r="D6" s="705"/>
      <c r="E6" s="114" t="s">
        <v>238</v>
      </c>
      <c r="F6" s="113" t="s">
        <v>245</v>
      </c>
      <c r="G6" s="113" t="s">
        <v>246</v>
      </c>
      <c r="H6" s="113" t="s">
        <v>240</v>
      </c>
      <c r="I6" s="115" t="s">
        <v>108</v>
      </c>
    </row>
    <row r="7" spans="2:13" ht="12.75" customHeight="1">
      <c r="B7" s="632">
        <v>1</v>
      </c>
      <c r="C7" s="633">
        <f>+B7+1</f>
        <v>2</v>
      </c>
      <c r="D7" s="633">
        <f>+C7+1</f>
        <v>3</v>
      </c>
      <c r="E7" s="634">
        <v>4</v>
      </c>
      <c r="F7" s="634">
        <v>5</v>
      </c>
      <c r="G7" s="634">
        <v>6</v>
      </c>
      <c r="H7" s="634">
        <v>7</v>
      </c>
      <c r="I7" s="691">
        <v>8</v>
      </c>
      <c r="M7" s="538"/>
    </row>
    <row r="8" spans="2:11" ht="18" customHeight="1">
      <c r="B8" s="635" t="s">
        <v>93</v>
      </c>
      <c r="C8" s="574" t="s">
        <v>148</v>
      </c>
      <c r="D8" s="641" t="s">
        <v>154</v>
      </c>
      <c r="E8" s="183"/>
      <c r="F8" s="183"/>
      <c r="G8" s="400">
        <f>G9+G27+G32</f>
        <v>0.286774</v>
      </c>
      <c r="H8" s="400">
        <f>H13+H27+H32</f>
        <v>0.34774</v>
      </c>
      <c r="I8" s="566">
        <f>G8+H8</f>
        <v>0.634514</v>
      </c>
      <c r="K8" s="538"/>
    </row>
    <row r="9" spans="2:9" ht="30">
      <c r="B9" s="635" t="s">
        <v>109</v>
      </c>
      <c r="C9" s="574" t="s">
        <v>247</v>
      </c>
      <c r="D9" s="641" t="s">
        <v>154</v>
      </c>
      <c r="E9" s="187"/>
      <c r="F9" s="567"/>
      <c r="G9" s="400">
        <v>0.201754</v>
      </c>
      <c r="H9" s="187"/>
      <c r="I9" s="566">
        <f aca="true" t="shared" si="0" ref="I9:I44">G9+H9</f>
        <v>0.201754</v>
      </c>
    </row>
    <row r="10" spans="2:9" ht="17.25" customHeight="1">
      <c r="B10" s="632" t="s">
        <v>248</v>
      </c>
      <c r="C10" s="574" t="s">
        <v>249</v>
      </c>
      <c r="D10" s="641" t="s">
        <v>153</v>
      </c>
      <c r="E10" s="187"/>
      <c r="F10" s="187"/>
      <c r="G10" s="187"/>
      <c r="H10" s="187"/>
      <c r="I10" s="692">
        <f t="shared" si="0"/>
        <v>0</v>
      </c>
    </row>
    <row r="11" spans="2:9" ht="30.75" customHeight="1">
      <c r="B11" s="632" t="s">
        <v>250</v>
      </c>
      <c r="C11" s="574" t="s">
        <v>151</v>
      </c>
      <c r="D11" s="641" t="s">
        <v>152</v>
      </c>
      <c r="E11" s="187"/>
      <c r="F11" s="193"/>
      <c r="G11" s="191"/>
      <c r="H11" s="187"/>
      <c r="I11" s="692">
        <f t="shared" si="0"/>
        <v>0</v>
      </c>
    </row>
    <row r="12" spans="2:9" ht="12.75" customHeight="1">
      <c r="B12" s="632" t="s">
        <v>251</v>
      </c>
      <c r="C12" s="574" t="s">
        <v>252</v>
      </c>
      <c r="D12" s="641" t="s">
        <v>253</v>
      </c>
      <c r="E12" s="187"/>
      <c r="F12" s="567"/>
      <c r="G12" s="191"/>
      <c r="H12" s="187"/>
      <c r="I12" s="692">
        <f t="shared" si="0"/>
        <v>0</v>
      </c>
    </row>
    <row r="13" spans="2:9" ht="17.25" customHeight="1">
      <c r="B13" s="635" t="s">
        <v>110</v>
      </c>
      <c r="C13" s="574" t="s">
        <v>254</v>
      </c>
      <c r="D13" s="641" t="s">
        <v>154</v>
      </c>
      <c r="E13" s="187"/>
      <c r="F13" s="187"/>
      <c r="G13" s="187"/>
      <c r="H13" s="400">
        <v>0.0116</v>
      </c>
      <c r="I13" s="566">
        <f t="shared" si="0"/>
        <v>0.0116</v>
      </c>
    </row>
    <row r="14" spans="2:9" ht="24.75" customHeight="1">
      <c r="B14" s="632" t="s">
        <v>248</v>
      </c>
      <c r="C14" s="574" t="s">
        <v>249</v>
      </c>
      <c r="D14" s="641" t="s">
        <v>155</v>
      </c>
      <c r="E14" s="187"/>
      <c r="F14" s="187"/>
      <c r="G14" s="187"/>
      <c r="H14" s="191"/>
      <c r="I14" s="692">
        <f t="shared" si="0"/>
        <v>0</v>
      </c>
    </row>
    <row r="15" spans="2:9" ht="15.75" customHeight="1">
      <c r="B15" s="632" t="s">
        <v>250</v>
      </c>
      <c r="C15" s="574" t="s">
        <v>255</v>
      </c>
      <c r="D15" s="641" t="s">
        <v>156</v>
      </c>
      <c r="E15" s="187"/>
      <c r="F15" s="187"/>
      <c r="G15" s="187"/>
      <c r="H15" s="191"/>
      <c r="I15" s="692">
        <f t="shared" si="0"/>
        <v>0</v>
      </c>
    </row>
    <row r="16" spans="2:9" ht="29.25" customHeight="1">
      <c r="B16" s="635" t="s">
        <v>112</v>
      </c>
      <c r="C16" s="574" t="s">
        <v>256</v>
      </c>
      <c r="D16" s="641" t="s">
        <v>154</v>
      </c>
      <c r="E16" s="187"/>
      <c r="F16" s="187"/>
      <c r="G16" s="187"/>
      <c r="H16" s="187"/>
      <c r="I16" s="692">
        <f t="shared" si="0"/>
        <v>0</v>
      </c>
    </row>
    <row r="17" spans="2:9" ht="25.5" customHeight="1">
      <c r="B17" s="632" t="s">
        <v>248</v>
      </c>
      <c r="C17" s="574" t="s">
        <v>249</v>
      </c>
      <c r="D17" s="641" t="s">
        <v>155</v>
      </c>
      <c r="E17" s="187"/>
      <c r="F17" s="187"/>
      <c r="G17" s="187"/>
      <c r="H17" s="187"/>
      <c r="I17" s="692">
        <f t="shared" si="0"/>
        <v>0</v>
      </c>
    </row>
    <row r="18" spans="2:9" ht="20.25" customHeight="1">
      <c r="B18" s="632" t="s">
        <v>250</v>
      </c>
      <c r="C18" s="574" t="s">
        <v>257</v>
      </c>
      <c r="D18" s="641" t="s">
        <v>156</v>
      </c>
      <c r="E18" s="187"/>
      <c r="F18" s="187"/>
      <c r="G18" s="187"/>
      <c r="H18" s="187"/>
      <c r="I18" s="692">
        <f t="shared" si="0"/>
        <v>0</v>
      </c>
    </row>
    <row r="19" spans="2:9" ht="31.5" customHeight="1">
      <c r="B19" s="635" t="s">
        <v>44</v>
      </c>
      <c r="C19" s="574" t="s">
        <v>258</v>
      </c>
      <c r="D19" s="641" t="s">
        <v>154</v>
      </c>
      <c r="E19" s="187"/>
      <c r="F19" s="187"/>
      <c r="G19" s="187"/>
      <c r="H19" s="187"/>
      <c r="I19" s="692">
        <f t="shared" si="0"/>
        <v>0</v>
      </c>
    </row>
    <row r="20" spans="2:9" ht="30">
      <c r="B20" s="635" t="s">
        <v>158</v>
      </c>
      <c r="C20" s="574" t="s">
        <v>259</v>
      </c>
      <c r="D20" s="641" t="s">
        <v>154</v>
      </c>
      <c r="E20" s="187"/>
      <c r="F20" s="187"/>
      <c r="G20" s="187"/>
      <c r="H20" s="187"/>
      <c r="I20" s="692">
        <f t="shared" si="0"/>
        <v>0</v>
      </c>
    </row>
    <row r="21" spans="2:9" ht="16.5" customHeight="1">
      <c r="B21" s="632" t="s">
        <v>248</v>
      </c>
      <c r="C21" s="574" t="s">
        <v>249</v>
      </c>
      <c r="D21" s="641" t="s">
        <v>155</v>
      </c>
      <c r="E21" s="187"/>
      <c r="F21" s="187"/>
      <c r="G21" s="187"/>
      <c r="H21" s="187"/>
      <c r="I21" s="692">
        <f t="shared" si="0"/>
        <v>0</v>
      </c>
    </row>
    <row r="22" spans="2:9" ht="15">
      <c r="B22" s="632" t="s">
        <v>250</v>
      </c>
      <c r="C22" s="574" t="s">
        <v>260</v>
      </c>
      <c r="D22" s="641" t="s">
        <v>156</v>
      </c>
      <c r="E22" s="187"/>
      <c r="F22" s="187"/>
      <c r="G22" s="187"/>
      <c r="H22" s="187"/>
      <c r="I22" s="692">
        <f t="shared" si="0"/>
        <v>0</v>
      </c>
    </row>
    <row r="23" spans="2:9" ht="30">
      <c r="B23" s="635" t="s">
        <v>159</v>
      </c>
      <c r="C23" s="574" t="s">
        <v>261</v>
      </c>
      <c r="D23" s="641"/>
      <c r="E23" s="187"/>
      <c r="F23" s="187"/>
      <c r="G23" s="187"/>
      <c r="H23" s="187"/>
      <c r="I23" s="692">
        <f t="shared" si="0"/>
        <v>0</v>
      </c>
    </row>
    <row r="24" spans="2:9" ht="16.5" customHeight="1">
      <c r="B24" s="632" t="s">
        <v>248</v>
      </c>
      <c r="C24" s="574" t="s">
        <v>249</v>
      </c>
      <c r="D24" s="641" t="s">
        <v>155</v>
      </c>
      <c r="E24" s="187"/>
      <c r="F24" s="187"/>
      <c r="G24" s="187"/>
      <c r="H24" s="187"/>
      <c r="I24" s="692">
        <f t="shared" si="0"/>
        <v>0</v>
      </c>
    </row>
    <row r="25" spans="2:9" ht="17.25" customHeight="1">
      <c r="B25" s="632" t="s">
        <v>250</v>
      </c>
      <c r="C25" s="574" t="s">
        <v>260</v>
      </c>
      <c r="D25" s="641" t="s">
        <v>156</v>
      </c>
      <c r="E25" s="187"/>
      <c r="F25" s="187"/>
      <c r="G25" s="187"/>
      <c r="H25" s="187"/>
      <c r="I25" s="692">
        <f t="shared" si="0"/>
        <v>0</v>
      </c>
    </row>
    <row r="26" spans="2:9" ht="15" customHeight="1">
      <c r="B26" s="632" t="s">
        <v>262</v>
      </c>
      <c r="C26" s="574" t="s">
        <v>263</v>
      </c>
      <c r="D26" s="641"/>
      <c r="E26" s="187"/>
      <c r="F26" s="187"/>
      <c r="G26" s="187"/>
      <c r="H26" s="187"/>
      <c r="I26" s="692">
        <f t="shared" si="0"/>
        <v>0</v>
      </c>
    </row>
    <row r="27" spans="2:9" ht="30">
      <c r="B27" s="635" t="s">
        <v>45</v>
      </c>
      <c r="C27" s="574" t="s">
        <v>345</v>
      </c>
      <c r="D27" s="641" t="s">
        <v>154</v>
      </c>
      <c r="E27" s="187"/>
      <c r="F27" s="567"/>
      <c r="G27" s="183">
        <v>0.021</v>
      </c>
      <c r="H27" s="187">
        <v>0.003</v>
      </c>
      <c r="I27" s="692">
        <f t="shared" si="0"/>
        <v>0.024</v>
      </c>
    </row>
    <row r="28" spans="2:9" ht="30">
      <c r="B28" s="635" t="s">
        <v>160</v>
      </c>
      <c r="C28" s="574" t="s">
        <v>264</v>
      </c>
      <c r="D28" s="641" t="s">
        <v>154</v>
      </c>
      <c r="E28" s="187"/>
      <c r="F28" s="187"/>
      <c r="G28" s="187"/>
      <c r="H28" s="187"/>
      <c r="I28" s="692">
        <f t="shared" si="0"/>
        <v>0</v>
      </c>
    </row>
    <row r="29" spans="2:9" ht="16.5" customHeight="1">
      <c r="B29" s="632" t="s">
        <v>248</v>
      </c>
      <c r="C29" s="574" t="s">
        <v>249</v>
      </c>
      <c r="D29" s="641" t="s">
        <v>161</v>
      </c>
      <c r="E29" s="187"/>
      <c r="F29" s="187"/>
      <c r="G29" s="187"/>
      <c r="H29" s="187"/>
      <c r="I29" s="692">
        <f t="shared" si="0"/>
        <v>0</v>
      </c>
    </row>
    <row r="30" spans="2:9" ht="15">
      <c r="B30" s="632" t="s">
        <v>250</v>
      </c>
      <c r="C30" s="574" t="s">
        <v>162</v>
      </c>
      <c r="D30" s="641" t="s">
        <v>163</v>
      </c>
      <c r="E30" s="187"/>
      <c r="F30" s="187"/>
      <c r="G30" s="187"/>
      <c r="H30" s="187"/>
      <c r="I30" s="692">
        <f t="shared" si="0"/>
        <v>0</v>
      </c>
    </row>
    <row r="31" spans="2:9" ht="15">
      <c r="B31" s="632" t="s">
        <v>265</v>
      </c>
      <c r="C31" s="574" t="s">
        <v>266</v>
      </c>
      <c r="D31" s="641"/>
      <c r="E31" s="187"/>
      <c r="F31" s="187"/>
      <c r="G31" s="187"/>
      <c r="H31" s="187"/>
      <c r="I31" s="692">
        <f t="shared" si="0"/>
        <v>0</v>
      </c>
    </row>
    <row r="32" spans="2:9" ht="15">
      <c r="B32" s="635" t="s">
        <v>164</v>
      </c>
      <c r="C32" s="574" t="s">
        <v>267</v>
      </c>
      <c r="D32" s="641"/>
      <c r="E32" s="187"/>
      <c r="F32" s="187"/>
      <c r="G32" s="643">
        <v>0.06402</v>
      </c>
      <c r="H32" s="643">
        <v>0.33314</v>
      </c>
      <c r="I32" s="566">
        <f t="shared" si="0"/>
        <v>0.39715999999999996</v>
      </c>
    </row>
    <row r="33" spans="2:9" ht="30">
      <c r="B33" s="635" t="s">
        <v>268</v>
      </c>
      <c r="C33" s="574" t="s">
        <v>269</v>
      </c>
      <c r="D33" s="641"/>
      <c r="E33" s="187"/>
      <c r="F33" s="187"/>
      <c r="G33" s="187"/>
      <c r="H33" s="187"/>
      <c r="I33" s="692">
        <f t="shared" si="0"/>
        <v>0</v>
      </c>
    </row>
    <row r="34" spans="2:9" ht="18" customHeight="1">
      <c r="B34" s="632" t="s">
        <v>248</v>
      </c>
      <c r="C34" s="574" t="s">
        <v>270</v>
      </c>
      <c r="D34" s="641" t="s">
        <v>168</v>
      </c>
      <c r="E34" s="187"/>
      <c r="F34" s="187"/>
      <c r="G34" s="187"/>
      <c r="H34" s="187"/>
      <c r="I34" s="692">
        <f t="shared" si="0"/>
        <v>0</v>
      </c>
    </row>
    <row r="35" spans="2:9" ht="15">
      <c r="B35" s="632" t="s">
        <v>250</v>
      </c>
      <c r="C35" s="574" t="s">
        <v>271</v>
      </c>
      <c r="D35" s="641"/>
      <c r="E35" s="187"/>
      <c r="F35" s="187"/>
      <c r="G35" s="187"/>
      <c r="H35" s="187"/>
      <c r="I35" s="692">
        <f t="shared" si="0"/>
        <v>0</v>
      </c>
    </row>
    <row r="36" spans="2:9" ht="23.25" customHeight="1">
      <c r="B36" s="635" t="s">
        <v>272</v>
      </c>
      <c r="C36" s="574" t="s">
        <v>273</v>
      </c>
      <c r="D36" s="641"/>
      <c r="E36" s="187"/>
      <c r="F36" s="187"/>
      <c r="G36" s="567"/>
      <c r="H36" s="183"/>
      <c r="I36" s="692">
        <f t="shared" si="0"/>
        <v>0</v>
      </c>
    </row>
    <row r="37" spans="2:9" ht="24" customHeight="1">
      <c r="B37" s="632" t="s">
        <v>248</v>
      </c>
      <c r="C37" s="574" t="s">
        <v>249</v>
      </c>
      <c r="D37" s="641" t="s">
        <v>161</v>
      </c>
      <c r="E37" s="187"/>
      <c r="F37" s="187"/>
      <c r="G37" s="187"/>
      <c r="H37" s="187"/>
      <c r="I37" s="692">
        <f t="shared" si="0"/>
        <v>0</v>
      </c>
    </row>
    <row r="38" spans="2:9" ht="18.75" customHeight="1">
      <c r="B38" s="632" t="s">
        <v>250</v>
      </c>
      <c r="C38" s="574" t="s">
        <v>169</v>
      </c>
      <c r="D38" s="641" t="s">
        <v>163</v>
      </c>
      <c r="E38" s="187"/>
      <c r="F38" s="187"/>
      <c r="G38" s="187"/>
      <c r="H38" s="187"/>
      <c r="I38" s="692">
        <f t="shared" si="0"/>
        <v>0</v>
      </c>
    </row>
    <row r="39" spans="2:9" ht="15">
      <c r="B39" s="635"/>
      <c r="C39" s="693"/>
      <c r="D39" s="641"/>
      <c r="E39" s="187"/>
      <c r="F39" s="187"/>
      <c r="G39" s="187"/>
      <c r="H39" s="187"/>
      <c r="I39" s="692"/>
    </row>
    <row r="40" spans="2:9" ht="28.5" customHeight="1">
      <c r="B40" s="635" t="s">
        <v>3</v>
      </c>
      <c r="C40" s="574" t="s">
        <v>274</v>
      </c>
      <c r="D40" s="641" t="s">
        <v>154</v>
      </c>
      <c r="E40" s="187"/>
      <c r="F40" s="187"/>
      <c r="G40" s="187"/>
      <c r="H40" s="187">
        <v>0.03</v>
      </c>
      <c r="I40" s="692">
        <f t="shared" si="0"/>
        <v>0.03</v>
      </c>
    </row>
    <row r="41" spans="2:9" ht="12" customHeight="1">
      <c r="B41" s="635"/>
      <c r="C41" s="574"/>
      <c r="D41" s="641"/>
      <c r="E41" s="187"/>
      <c r="F41" s="187"/>
      <c r="G41" s="187"/>
      <c r="H41" s="187"/>
      <c r="I41" s="692"/>
    </row>
    <row r="42" spans="2:9" ht="45">
      <c r="B42" s="635" t="s">
        <v>1</v>
      </c>
      <c r="C42" s="574" t="s">
        <v>275</v>
      </c>
      <c r="D42" s="641"/>
      <c r="E42" s="187"/>
      <c r="F42" s="187"/>
      <c r="G42" s="189">
        <v>0.0583</v>
      </c>
      <c r="H42" s="189">
        <v>0.0608</v>
      </c>
      <c r="I42" s="692">
        <f t="shared" si="0"/>
        <v>0.1191</v>
      </c>
    </row>
    <row r="43" spans="2:9" ht="9" customHeight="1">
      <c r="B43" s="635"/>
      <c r="C43" s="574"/>
      <c r="D43" s="641"/>
      <c r="E43" s="187"/>
      <c r="F43" s="187"/>
      <c r="G43" s="187"/>
      <c r="H43" s="187"/>
      <c r="I43" s="692"/>
    </row>
    <row r="44" spans="2:9" ht="17.25" customHeight="1" hidden="1">
      <c r="B44" s="635"/>
      <c r="C44" s="574" t="s">
        <v>144</v>
      </c>
      <c r="D44" s="641"/>
      <c r="E44" s="636"/>
      <c r="F44" s="636"/>
      <c r="G44" s="636"/>
      <c r="H44" s="636"/>
      <c r="I44" s="692">
        <f t="shared" si="0"/>
        <v>0</v>
      </c>
    </row>
    <row r="45" spans="2:9" ht="21" customHeight="1" thickBot="1">
      <c r="B45" s="637"/>
      <c r="C45" s="577" t="s">
        <v>144</v>
      </c>
      <c r="D45" s="642" t="s">
        <v>154</v>
      </c>
      <c r="E45" s="196"/>
      <c r="F45" s="196"/>
      <c r="G45" s="401">
        <f>G8+G40+G42</f>
        <v>0.345074</v>
      </c>
      <c r="H45" s="401">
        <f>H8+H40+H42</f>
        <v>0.43854</v>
      </c>
      <c r="I45" s="644">
        <f>G45+H45</f>
        <v>0.783614</v>
      </c>
    </row>
    <row r="46" spans="2:9" ht="2.25" customHeight="1">
      <c r="B46" s="110"/>
      <c r="C46" s="638"/>
      <c r="D46" s="117"/>
      <c r="E46" s="117"/>
      <c r="F46" s="117"/>
      <c r="G46" s="328"/>
      <c r="H46" s="328"/>
      <c r="I46" s="117"/>
    </row>
    <row r="47" spans="2:9" ht="9" customHeight="1">
      <c r="B47" s="110"/>
      <c r="C47" s="638"/>
      <c r="D47" s="117"/>
      <c r="E47" s="117"/>
      <c r="F47" s="117"/>
      <c r="G47" s="117"/>
      <c r="H47" s="250"/>
      <c r="I47" s="117"/>
    </row>
    <row r="48" spans="2:14" s="118" customFormat="1" ht="21" customHeight="1">
      <c r="B48" s="119" t="s">
        <v>622</v>
      </c>
      <c r="D48" s="117"/>
      <c r="E48" s="117"/>
      <c r="F48" s="117"/>
      <c r="G48" s="117"/>
      <c r="H48" s="117"/>
      <c r="I48" s="117"/>
      <c r="J48" s="110"/>
      <c r="K48" s="110"/>
      <c r="L48" s="110"/>
      <c r="M48" s="110"/>
      <c r="N48" s="110"/>
    </row>
    <row r="49" spans="2:14" ht="15" customHeight="1">
      <c r="B49" s="112" t="s">
        <v>582</v>
      </c>
      <c r="C49" s="119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2:9" ht="8.25" customHeight="1">
      <c r="B50" s="639"/>
      <c r="C50" s="640"/>
      <c r="D50" s="110"/>
      <c r="E50" s="639"/>
      <c r="F50" s="639"/>
      <c r="G50" s="639"/>
      <c r="H50" s="639"/>
      <c r="I50" s="639"/>
    </row>
    <row r="51" spans="2:9" ht="15">
      <c r="B51" s="119" t="s">
        <v>313</v>
      </c>
      <c r="C51" s="638"/>
      <c r="D51" s="110"/>
      <c r="E51" s="118"/>
      <c r="F51" s="118"/>
      <c r="G51" s="118"/>
      <c r="H51" s="118"/>
      <c r="I51" s="118"/>
    </row>
    <row r="52" spans="2:4" ht="16.5" customHeight="1">
      <c r="B52" s="112" t="s">
        <v>583</v>
      </c>
      <c r="C52" s="638"/>
      <c r="D52" s="110"/>
    </row>
    <row r="53" spans="2:9" ht="16.5" customHeight="1">
      <c r="B53" s="598" t="s">
        <v>338</v>
      </c>
      <c r="C53" s="579"/>
      <c r="D53" s="590"/>
      <c r="E53" s="117"/>
      <c r="F53" s="117"/>
      <c r="G53" s="117"/>
      <c r="H53" s="117"/>
      <c r="I53" s="117"/>
    </row>
    <row r="54" spans="4:9" ht="15">
      <c r="D54" s="590"/>
      <c r="E54" s="117"/>
      <c r="F54" s="117"/>
      <c r="G54" s="117"/>
      <c r="H54" s="117"/>
      <c r="I54" s="117"/>
    </row>
    <row r="55" spans="4:9" ht="15">
      <c r="D55" s="590"/>
      <c r="E55" s="117"/>
      <c r="F55" s="117"/>
      <c r="G55" s="117"/>
      <c r="H55" s="117"/>
      <c r="I55" s="117"/>
    </row>
    <row r="56" spans="3:9" ht="15">
      <c r="C56" s="578"/>
      <c r="D56" s="590"/>
      <c r="E56" s="117"/>
      <c r="F56" s="117"/>
      <c r="G56" s="117"/>
      <c r="H56" s="117"/>
      <c r="I56" s="117"/>
    </row>
    <row r="57" spans="3:9" ht="15">
      <c r="C57" s="578"/>
      <c r="D57" s="590"/>
      <c r="E57" s="117"/>
      <c r="F57" s="117"/>
      <c r="G57" s="117"/>
      <c r="H57" s="117"/>
      <c r="I57" s="117"/>
    </row>
    <row r="58" spans="3:9" ht="15">
      <c r="C58" s="578"/>
      <c r="D58" s="590"/>
      <c r="E58" s="117"/>
      <c r="F58" s="117"/>
      <c r="G58" s="117"/>
      <c r="H58" s="117"/>
      <c r="I58" s="117"/>
    </row>
    <row r="59" spans="3:9" ht="15">
      <c r="C59" s="578"/>
      <c r="D59" s="590"/>
      <c r="E59" s="117"/>
      <c r="F59" s="117"/>
      <c r="G59" s="117"/>
      <c r="H59" s="117"/>
      <c r="I59" s="117"/>
    </row>
    <row r="60" spans="3:9" ht="15">
      <c r="C60" s="578"/>
      <c r="D60" s="590"/>
      <c r="E60" s="117"/>
      <c r="F60" s="117"/>
      <c r="G60" s="117"/>
      <c r="H60" s="117"/>
      <c r="I60" s="117"/>
    </row>
    <row r="61" spans="3:9" ht="15">
      <c r="C61" s="578"/>
      <c r="D61" s="590"/>
      <c r="E61" s="117"/>
      <c r="F61" s="117"/>
      <c r="G61" s="117"/>
      <c r="H61" s="117"/>
      <c r="I61" s="117"/>
    </row>
    <row r="62" spans="3:9" ht="15">
      <c r="C62" s="578"/>
      <c r="D62" s="590"/>
      <c r="E62" s="117"/>
      <c r="F62" s="117"/>
      <c r="G62" s="117"/>
      <c r="H62" s="117"/>
      <c r="I62" s="117"/>
    </row>
    <row r="63" spans="3:9" ht="15">
      <c r="C63" s="578"/>
      <c r="D63" s="590"/>
      <c r="E63" s="117"/>
      <c r="F63" s="117"/>
      <c r="G63" s="117"/>
      <c r="H63" s="117"/>
      <c r="I63" s="117"/>
    </row>
    <row r="64" spans="3:9" ht="15">
      <c r="C64" s="578"/>
      <c r="D64" s="590"/>
      <c r="E64" s="117"/>
      <c r="F64" s="117"/>
      <c r="G64" s="117"/>
      <c r="H64" s="117"/>
      <c r="I64" s="117"/>
    </row>
    <row r="65" spans="3:9" ht="15">
      <c r="C65" s="578"/>
      <c r="D65" s="590"/>
      <c r="E65" s="117"/>
      <c r="F65" s="117"/>
      <c r="G65" s="117"/>
      <c r="H65" s="117"/>
      <c r="I65" s="117"/>
    </row>
    <row r="66" spans="3:9" ht="15">
      <c r="C66" s="578"/>
      <c r="D66" s="590"/>
      <c r="E66" s="117"/>
      <c r="F66" s="117"/>
      <c r="G66" s="117"/>
      <c r="H66" s="117"/>
      <c r="I66" s="117"/>
    </row>
    <row r="67" spans="3:9" ht="15">
      <c r="C67" s="578"/>
      <c r="D67" s="590"/>
      <c r="E67" s="117"/>
      <c r="F67" s="117"/>
      <c r="G67" s="117"/>
      <c r="H67" s="117"/>
      <c r="I67" s="117"/>
    </row>
    <row r="68" spans="3:9" ht="15">
      <c r="C68" s="578"/>
      <c r="D68" s="590"/>
      <c r="E68" s="117"/>
      <c r="F68" s="117"/>
      <c r="G68" s="117"/>
      <c r="H68" s="117"/>
      <c r="I68" s="117"/>
    </row>
    <row r="69" spans="3:9" ht="15">
      <c r="C69" s="578"/>
      <c r="D69" s="590"/>
      <c r="E69" s="117"/>
      <c r="F69" s="117"/>
      <c r="G69" s="117"/>
      <c r="H69" s="117"/>
      <c r="I69" s="117"/>
    </row>
    <row r="70" spans="3:9" ht="15">
      <c r="C70" s="578"/>
      <c r="D70" s="590"/>
      <c r="E70" s="117"/>
      <c r="F70" s="117"/>
      <c r="G70" s="117"/>
      <c r="H70" s="117"/>
      <c r="I70" s="117"/>
    </row>
    <row r="71" spans="3:9" ht="15">
      <c r="C71" s="578"/>
      <c r="D71" s="590"/>
      <c r="E71" s="117"/>
      <c r="F71" s="117"/>
      <c r="G71" s="117"/>
      <c r="H71" s="117"/>
      <c r="I71" s="117"/>
    </row>
    <row r="72" spans="3:9" ht="15">
      <c r="C72" s="578"/>
      <c r="D72" s="590"/>
      <c r="E72" s="117"/>
      <c r="F72" s="117"/>
      <c r="G72" s="117"/>
      <c r="H72" s="117"/>
      <c r="I72" s="117"/>
    </row>
    <row r="73" spans="3:9" ht="15">
      <c r="C73" s="578"/>
      <c r="D73" s="590"/>
      <c r="E73" s="117"/>
      <c r="F73" s="117"/>
      <c r="G73" s="117"/>
      <c r="H73" s="117"/>
      <c r="I73" s="117"/>
    </row>
    <row r="74" spans="3:9" ht="15">
      <c r="C74" s="578"/>
      <c r="D74" s="590"/>
      <c r="E74" s="117"/>
      <c r="F74" s="117"/>
      <c r="G74" s="117"/>
      <c r="H74" s="117"/>
      <c r="I74" s="117"/>
    </row>
    <row r="75" spans="3:9" ht="15">
      <c r="C75" s="578"/>
      <c r="D75" s="590"/>
      <c r="E75" s="117"/>
      <c r="F75" s="117"/>
      <c r="G75" s="117"/>
      <c r="H75" s="117"/>
      <c r="I75" s="117"/>
    </row>
    <row r="76" spans="3:9" ht="15">
      <c r="C76" s="578"/>
      <c r="D76" s="590"/>
      <c r="E76" s="117"/>
      <c r="F76" s="117"/>
      <c r="G76" s="117"/>
      <c r="H76" s="117"/>
      <c r="I76" s="117"/>
    </row>
    <row r="77" spans="3:9" ht="15">
      <c r="C77" s="578"/>
      <c r="D77" s="590"/>
      <c r="E77" s="117"/>
      <c r="F77" s="117"/>
      <c r="G77" s="117"/>
      <c r="H77" s="117"/>
      <c r="I77" s="117"/>
    </row>
    <row r="78" spans="3:9" ht="15">
      <c r="C78" s="578"/>
      <c r="D78" s="590"/>
      <c r="E78" s="117"/>
      <c r="F78" s="117"/>
      <c r="G78" s="117"/>
      <c r="H78" s="117"/>
      <c r="I78" s="117"/>
    </row>
    <row r="79" spans="3:9" ht="15">
      <c r="C79" s="578"/>
      <c r="D79" s="590"/>
      <c r="E79" s="117"/>
      <c r="F79" s="117"/>
      <c r="G79" s="117"/>
      <c r="H79" s="117"/>
      <c r="I79" s="117"/>
    </row>
    <row r="80" spans="4:9" ht="15">
      <c r="D80" s="591"/>
      <c r="E80" s="116"/>
      <c r="F80" s="116"/>
      <c r="G80" s="116"/>
      <c r="H80" s="116"/>
      <c r="I80" s="116"/>
    </row>
    <row r="81" spans="4:9" ht="15">
      <c r="D81" s="591"/>
      <c r="E81" s="116"/>
      <c r="F81" s="116"/>
      <c r="G81" s="116"/>
      <c r="H81" s="116"/>
      <c r="I81" s="116"/>
    </row>
    <row r="82" spans="4:9" ht="15">
      <c r="D82" s="591"/>
      <c r="E82" s="116"/>
      <c r="F82" s="116"/>
      <c r="G82" s="116"/>
      <c r="H82" s="116"/>
      <c r="I82" s="116"/>
    </row>
    <row r="83" spans="4:9" ht="15">
      <c r="D83" s="591"/>
      <c r="E83" s="116"/>
      <c r="F83" s="116"/>
      <c r="G83" s="116"/>
      <c r="H83" s="116"/>
      <c r="I83" s="116"/>
    </row>
    <row r="84" spans="4:9" ht="15">
      <c r="D84" s="591"/>
      <c r="E84" s="116"/>
      <c r="F84" s="116"/>
      <c r="G84" s="116"/>
      <c r="H84" s="116"/>
      <c r="I84" s="116"/>
    </row>
    <row r="85" spans="4:9" ht="15">
      <c r="D85" s="591"/>
      <c r="E85" s="116"/>
      <c r="F85" s="116"/>
      <c r="G85" s="116"/>
      <c r="H85" s="116"/>
      <c r="I85" s="116"/>
    </row>
    <row r="86" spans="4:9" ht="15">
      <c r="D86" s="591"/>
      <c r="E86" s="116"/>
      <c r="F86" s="116"/>
      <c r="G86" s="116"/>
      <c r="H86" s="116"/>
      <c r="I86" s="116"/>
    </row>
    <row r="87" spans="4:9" ht="15">
      <c r="D87" s="591"/>
      <c r="E87" s="116"/>
      <c r="F87" s="116"/>
      <c r="G87" s="116"/>
      <c r="H87" s="116"/>
      <c r="I87" s="116"/>
    </row>
    <row r="88" spans="4:9" ht="15">
      <c r="D88" s="591"/>
      <c r="E88" s="116"/>
      <c r="F88" s="116"/>
      <c r="G88" s="116"/>
      <c r="H88" s="116"/>
      <c r="I88" s="116"/>
    </row>
    <row r="89" spans="4:9" ht="15">
      <c r="D89" s="591"/>
      <c r="E89" s="116"/>
      <c r="F89" s="116"/>
      <c r="G89" s="116"/>
      <c r="H89" s="116"/>
      <c r="I89" s="116"/>
    </row>
    <row r="90" spans="4:9" ht="15">
      <c r="D90" s="591"/>
      <c r="E90" s="116"/>
      <c r="F90" s="116"/>
      <c r="G90" s="116"/>
      <c r="H90" s="116"/>
      <c r="I90" s="116"/>
    </row>
    <row r="91" spans="4:9" ht="15">
      <c r="D91" s="591"/>
      <c r="E91" s="116"/>
      <c r="F91" s="116"/>
      <c r="G91" s="116"/>
      <c r="H91" s="116"/>
      <c r="I91" s="116"/>
    </row>
    <row r="92" spans="4:9" ht="15">
      <c r="D92" s="591"/>
      <c r="E92" s="116"/>
      <c r="F92" s="116"/>
      <c r="G92" s="116"/>
      <c r="H92" s="116"/>
      <c r="I92" s="116"/>
    </row>
    <row r="93" spans="4:9" ht="15">
      <c r="D93" s="591"/>
      <c r="E93" s="116"/>
      <c r="F93" s="116"/>
      <c r="G93" s="116"/>
      <c r="H93" s="116"/>
      <c r="I93" s="116"/>
    </row>
    <row r="94" spans="4:9" ht="15">
      <c r="D94" s="591"/>
      <c r="E94" s="116"/>
      <c r="F94" s="116"/>
      <c r="G94" s="116"/>
      <c r="H94" s="116"/>
      <c r="I94" s="116"/>
    </row>
    <row r="95" spans="4:9" ht="15">
      <c r="D95" s="591"/>
      <c r="E95" s="116"/>
      <c r="F95" s="116"/>
      <c r="G95" s="116"/>
      <c r="H95" s="116"/>
      <c r="I95" s="116"/>
    </row>
    <row r="96" spans="4:9" ht="15">
      <c r="D96" s="591"/>
      <c r="E96" s="116"/>
      <c r="F96" s="116"/>
      <c r="G96" s="116"/>
      <c r="H96" s="116"/>
      <c r="I96" s="116"/>
    </row>
    <row r="97" spans="4:9" ht="15">
      <c r="D97" s="591"/>
      <c r="E97" s="116"/>
      <c r="F97" s="116"/>
      <c r="G97" s="116"/>
      <c r="H97" s="116"/>
      <c r="I97" s="116"/>
    </row>
    <row r="98" spans="4:9" ht="15">
      <c r="D98" s="591"/>
      <c r="E98" s="116"/>
      <c r="F98" s="116"/>
      <c r="G98" s="116"/>
      <c r="H98" s="116"/>
      <c r="I98" s="116"/>
    </row>
    <row r="99" spans="4:9" ht="15">
      <c r="D99" s="591"/>
      <c r="E99" s="116"/>
      <c r="F99" s="116"/>
      <c r="G99" s="116"/>
      <c r="H99" s="116"/>
      <c r="I99" s="116"/>
    </row>
    <row r="100" spans="4:9" ht="15">
      <c r="D100" s="591"/>
      <c r="E100" s="116"/>
      <c r="F100" s="116"/>
      <c r="G100" s="116"/>
      <c r="H100" s="116"/>
      <c r="I100" s="116"/>
    </row>
    <row r="101" spans="4:9" ht="15">
      <c r="D101" s="591"/>
      <c r="E101" s="116"/>
      <c r="F101" s="116"/>
      <c r="G101" s="116"/>
      <c r="H101" s="116"/>
      <c r="I101" s="116"/>
    </row>
    <row r="102" spans="4:9" ht="15">
      <c r="D102" s="591"/>
      <c r="E102" s="116"/>
      <c r="F102" s="116"/>
      <c r="G102" s="116"/>
      <c r="H102" s="116"/>
      <c r="I102" s="116"/>
    </row>
    <row r="103" spans="4:9" ht="15">
      <c r="D103" s="591"/>
      <c r="E103" s="116"/>
      <c r="F103" s="116"/>
      <c r="G103" s="116"/>
      <c r="H103" s="116"/>
      <c r="I103" s="116"/>
    </row>
    <row r="104" spans="4:9" ht="15">
      <c r="D104" s="591"/>
      <c r="E104" s="116"/>
      <c r="F104" s="116"/>
      <c r="G104" s="116"/>
      <c r="H104" s="116"/>
      <c r="I104" s="116"/>
    </row>
    <row r="105" spans="4:9" ht="15">
      <c r="D105" s="591"/>
      <c r="E105" s="116"/>
      <c r="F105" s="116"/>
      <c r="G105" s="116"/>
      <c r="H105" s="116"/>
      <c r="I105" s="116"/>
    </row>
    <row r="106" spans="4:9" ht="15">
      <c r="D106" s="591"/>
      <c r="E106" s="116"/>
      <c r="F106" s="116"/>
      <c r="G106" s="116"/>
      <c r="H106" s="116"/>
      <c r="I106" s="116"/>
    </row>
    <row r="107" spans="4:9" ht="15">
      <c r="D107" s="591"/>
      <c r="E107" s="116"/>
      <c r="F107" s="116"/>
      <c r="G107" s="116"/>
      <c r="H107" s="116"/>
      <c r="I107" s="116"/>
    </row>
    <row r="108" spans="4:9" ht="15">
      <c r="D108" s="591"/>
      <c r="E108" s="116"/>
      <c r="F108" s="116"/>
      <c r="G108" s="116"/>
      <c r="H108" s="116"/>
      <c r="I108" s="116"/>
    </row>
    <row r="109" spans="4:9" ht="15">
      <c r="D109" s="591"/>
      <c r="E109" s="116"/>
      <c r="F109" s="116"/>
      <c r="G109" s="116"/>
      <c r="H109" s="116"/>
      <c r="I109" s="116"/>
    </row>
    <row r="110" spans="4:9" ht="15">
      <c r="D110" s="591"/>
      <c r="E110" s="116"/>
      <c r="F110" s="116"/>
      <c r="G110" s="116"/>
      <c r="H110" s="116"/>
      <c r="I110" s="116"/>
    </row>
    <row r="111" spans="4:9" ht="15">
      <c r="D111" s="591"/>
      <c r="E111" s="116"/>
      <c r="F111" s="116"/>
      <c r="G111" s="116"/>
      <c r="H111" s="116"/>
      <c r="I111" s="116"/>
    </row>
    <row r="112" spans="4:9" ht="15">
      <c r="D112" s="591"/>
      <c r="E112" s="116"/>
      <c r="F112" s="116"/>
      <c r="G112" s="116"/>
      <c r="H112" s="116"/>
      <c r="I112" s="116"/>
    </row>
  </sheetData>
  <sheetProtection/>
  <mergeCells count="5">
    <mergeCell ref="B2:K3"/>
    <mergeCell ref="B5:B6"/>
    <mergeCell ref="C5:C6"/>
    <mergeCell ref="D5:D6"/>
    <mergeCell ref="E5:I5"/>
  </mergeCells>
  <printOptions/>
  <pageMargins left="0.7874015748031497" right="0" top="0.07874015748031496" bottom="0.15748031496062992" header="0" footer="0"/>
  <pageSetup fitToHeight="5" fitToWidth="5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6:F65"/>
  <sheetViews>
    <sheetView showGridLines="0" zoomScalePageLayoutView="0" workbookViewId="0" topLeftCell="A1">
      <selection activeCell="J25" sqref="J25"/>
    </sheetView>
  </sheetViews>
  <sheetFormatPr defaultColWidth="10.625" defaultRowHeight="12.75"/>
  <cols>
    <col min="1" max="1" width="9.375" style="1" customWidth="1"/>
    <col min="2" max="2" width="49.875" style="1" customWidth="1"/>
    <col min="3" max="3" width="24.625" style="1" customWidth="1"/>
    <col min="4" max="4" width="24.00390625" style="1" customWidth="1"/>
    <col min="5" max="16384" width="10.625" style="1" customWidth="1"/>
  </cols>
  <sheetData>
    <row r="6" spans="2:3" ht="12.75">
      <c r="B6" s="758" t="s">
        <v>47</v>
      </c>
      <c r="C6" s="758"/>
    </row>
    <row r="7" spans="1:3" ht="18.75">
      <c r="A7" s="153"/>
      <c r="B7" s="758" t="s">
        <v>344</v>
      </c>
      <c r="C7" s="758"/>
    </row>
    <row r="8" spans="2:3" ht="12.75">
      <c r="B8" s="758" t="s">
        <v>22</v>
      </c>
      <c r="C8" s="758"/>
    </row>
    <row r="9" spans="2:3" ht="18.75">
      <c r="B9" s="524" t="s">
        <v>601</v>
      </c>
      <c r="C9" s="2"/>
    </row>
    <row r="10" spans="2:6" ht="18.75">
      <c r="B10" s="2"/>
      <c r="C10" s="2"/>
      <c r="F10" s="678"/>
    </row>
    <row r="11" ht="13.5" thickBot="1">
      <c r="D11" s="1" t="s">
        <v>432</v>
      </c>
    </row>
    <row r="12" spans="1:4" ht="13.5" customHeight="1" thickBot="1">
      <c r="A12" s="759" t="s">
        <v>119</v>
      </c>
      <c r="B12" s="760" t="s">
        <v>66</v>
      </c>
      <c r="C12" s="679" t="s">
        <v>603</v>
      </c>
      <c r="D12" s="761" t="s">
        <v>627</v>
      </c>
    </row>
    <row r="13" spans="1:4" ht="12" customHeight="1" thickBot="1">
      <c r="A13" s="759"/>
      <c r="B13" s="760"/>
      <c r="C13" s="680"/>
      <c r="D13" s="761"/>
    </row>
    <row r="14" spans="1:4" ht="13.5" customHeight="1" hidden="1" thickBot="1">
      <c r="A14" s="759"/>
      <c r="B14" s="760"/>
      <c r="C14" s="161"/>
      <c r="D14" s="761"/>
    </row>
    <row r="15" spans="1:4" ht="13.5" customHeight="1" hidden="1" thickBot="1">
      <c r="A15" s="759"/>
      <c r="B15" s="760"/>
      <c r="C15" s="161"/>
      <c r="D15" s="761"/>
    </row>
    <row r="16" spans="1:4" ht="13.5" customHeight="1" hidden="1" thickBot="1">
      <c r="A16" s="759"/>
      <c r="B16" s="760"/>
      <c r="C16" s="161"/>
      <c r="D16" s="761"/>
    </row>
    <row r="17" spans="1:4" ht="13.5" thickBot="1">
      <c r="A17" s="3">
        <v>1</v>
      </c>
      <c r="B17" s="160">
        <v>2</v>
      </c>
      <c r="C17" s="162"/>
      <c r="D17" s="163">
        <v>4</v>
      </c>
    </row>
    <row r="18" spans="1:4" ht="12.75">
      <c r="A18" s="486" t="s">
        <v>93</v>
      </c>
      <c r="B18" s="487" t="s">
        <v>126</v>
      </c>
      <c r="C18" s="164">
        <v>0</v>
      </c>
      <c r="D18" s="165">
        <v>0</v>
      </c>
    </row>
    <row r="19" spans="1:4" ht="12.75">
      <c r="A19" s="4"/>
      <c r="B19" s="488" t="s">
        <v>67</v>
      </c>
      <c r="C19" s="166"/>
      <c r="D19" s="5"/>
    </row>
    <row r="20" spans="1:4" ht="12.75">
      <c r="A20" s="4"/>
      <c r="B20" s="489" t="s">
        <v>68</v>
      </c>
      <c r="C20" s="167"/>
      <c r="D20" s="5">
        <v>0</v>
      </c>
    </row>
    <row r="21" spans="1:4" ht="12.75">
      <c r="A21" s="4"/>
      <c r="B21" s="489" t="s">
        <v>69</v>
      </c>
      <c r="C21" s="167">
        <v>0</v>
      </c>
      <c r="D21" s="5">
        <v>0</v>
      </c>
    </row>
    <row r="22" spans="1:4" ht="12.75">
      <c r="A22" s="4"/>
      <c r="B22" s="489" t="s">
        <v>29</v>
      </c>
      <c r="C22" s="169"/>
      <c r="D22" s="5">
        <v>0</v>
      </c>
    </row>
    <row r="23" spans="1:4" ht="12.75">
      <c r="A23" s="4" t="s">
        <v>94</v>
      </c>
      <c r="B23" s="489" t="s">
        <v>127</v>
      </c>
      <c r="C23" s="167"/>
      <c r="D23" s="5"/>
    </row>
    <row r="24" spans="1:4" ht="12.75">
      <c r="A24" s="4"/>
      <c r="B24" s="489" t="s">
        <v>70</v>
      </c>
      <c r="C24" s="167">
        <v>0</v>
      </c>
      <c r="D24" s="5">
        <v>0</v>
      </c>
    </row>
    <row r="25" spans="1:4" ht="12.75">
      <c r="A25" s="4" t="s">
        <v>91</v>
      </c>
      <c r="B25" s="489" t="s">
        <v>128</v>
      </c>
      <c r="C25" s="167"/>
      <c r="D25" s="5"/>
    </row>
    <row r="26" spans="1:4" ht="12.75">
      <c r="A26" s="4"/>
      <c r="B26" s="489" t="s">
        <v>71</v>
      </c>
      <c r="C26" s="167">
        <v>0</v>
      </c>
      <c r="D26" s="5">
        <v>0</v>
      </c>
    </row>
    <row r="27" spans="1:4" ht="12.75">
      <c r="A27" s="4" t="s">
        <v>92</v>
      </c>
      <c r="B27" s="489" t="s">
        <v>129</v>
      </c>
      <c r="C27" s="169"/>
      <c r="D27" s="5">
        <v>0</v>
      </c>
    </row>
    <row r="28" spans="1:4" ht="12.75">
      <c r="A28" s="4" t="s">
        <v>113</v>
      </c>
      <c r="B28" s="489" t="s">
        <v>30</v>
      </c>
      <c r="C28" s="169">
        <v>0</v>
      </c>
      <c r="D28" s="5">
        <v>0</v>
      </c>
    </row>
    <row r="29" spans="1:4" ht="12.75">
      <c r="A29" s="4" t="s">
        <v>118</v>
      </c>
      <c r="B29" s="489" t="s">
        <v>134</v>
      </c>
      <c r="C29" s="169"/>
      <c r="D29" s="5">
        <v>0</v>
      </c>
    </row>
    <row r="30" spans="1:4" ht="25.5">
      <c r="A30" s="4" t="s">
        <v>120</v>
      </c>
      <c r="B30" s="490" t="s">
        <v>31</v>
      </c>
      <c r="C30" s="169"/>
      <c r="D30" s="5">
        <v>0</v>
      </c>
    </row>
    <row r="31" spans="1:4" ht="12.75">
      <c r="A31" s="4" t="s">
        <v>121</v>
      </c>
      <c r="B31" s="489" t="s">
        <v>135</v>
      </c>
      <c r="C31" s="167">
        <v>0</v>
      </c>
      <c r="D31" s="5">
        <v>0</v>
      </c>
    </row>
    <row r="32" spans="1:4" ht="12.75">
      <c r="A32" s="4" t="s">
        <v>122</v>
      </c>
      <c r="B32" s="489" t="s">
        <v>136</v>
      </c>
      <c r="C32" s="167"/>
      <c r="D32" s="5"/>
    </row>
    <row r="33" spans="1:4" ht="12.75">
      <c r="A33" s="4"/>
      <c r="B33" s="489" t="s">
        <v>72</v>
      </c>
      <c r="C33" s="169"/>
      <c r="D33" s="5">
        <v>0</v>
      </c>
    </row>
    <row r="34" spans="1:4" ht="12.75">
      <c r="A34" s="4" t="s">
        <v>123</v>
      </c>
      <c r="B34" s="489" t="s">
        <v>137</v>
      </c>
      <c r="C34" s="167">
        <v>0</v>
      </c>
      <c r="D34" s="5">
        <v>0</v>
      </c>
    </row>
    <row r="35" spans="1:4" ht="12.75">
      <c r="A35" s="4" t="s">
        <v>124</v>
      </c>
      <c r="B35" s="489" t="s">
        <v>138</v>
      </c>
      <c r="C35" s="169">
        <v>0</v>
      </c>
      <c r="D35" s="5">
        <v>0</v>
      </c>
    </row>
    <row r="36" spans="1:4" ht="12.75">
      <c r="A36" s="4" t="s">
        <v>125</v>
      </c>
      <c r="B36" s="491" t="s">
        <v>139</v>
      </c>
      <c r="C36" s="437">
        <v>0</v>
      </c>
      <c r="D36" s="438">
        <v>0</v>
      </c>
    </row>
    <row r="37" spans="1:4" ht="12.75">
      <c r="A37" s="4"/>
      <c r="B37" s="491" t="s">
        <v>425</v>
      </c>
      <c r="C37" s="437"/>
      <c r="D37" s="438"/>
    </row>
    <row r="38" spans="1:4" ht="12.75">
      <c r="A38" s="4"/>
      <c r="B38" s="491" t="s">
        <v>426</v>
      </c>
      <c r="C38" s="437"/>
      <c r="D38" s="438"/>
    </row>
    <row r="39" spans="1:4" ht="12.75">
      <c r="A39" s="4"/>
      <c r="B39" s="491" t="s">
        <v>427</v>
      </c>
      <c r="C39" s="437"/>
      <c r="D39" s="438"/>
    </row>
    <row r="40" spans="1:4" ht="13.5" thickBot="1">
      <c r="A40" s="492"/>
      <c r="B40" s="493" t="s">
        <v>428</v>
      </c>
      <c r="C40" s="170"/>
      <c r="D40" s="168"/>
    </row>
    <row r="41" spans="1:4" ht="12.75">
      <c r="A41" s="435"/>
      <c r="B41" s="436"/>
      <c r="C41" s="395"/>
      <c r="D41" s="395"/>
    </row>
    <row r="42" spans="1:4" ht="12.75">
      <c r="A42" s="435"/>
      <c r="B42" s="436"/>
      <c r="C42" s="395"/>
      <c r="D42" s="395"/>
    </row>
    <row r="43" spans="1:3" ht="12.75">
      <c r="A43"/>
      <c r="B43"/>
      <c r="C43"/>
    </row>
    <row r="47" spans="1:3" ht="12.75">
      <c r="A47"/>
      <c r="B47"/>
      <c r="C47"/>
    </row>
    <row r="48" spans="1:3" ht="12.75">
      <c r="A48"/>
      <c r="B48"/>
      <c r="C48"/>
    </row>
    <row r="49" spans="1:4" ht="15">
      <c r="A49" s="149"/>
      <c r="B49" s="127" t="s">
        <v>628</v>
      </c>
      <c r="D49" s="370" t="s">
        <v>629</v>
      </c>
    </row>
    <row r="50" spans="1:4" ht="15">
      <c r="A50" s="149"/>
      <c r="B50" s="127"/>
      <c r="D50" s="127"/>
    </row>
    <row r="51" spans="1:4" ht="15">
      <c r="A51" s="149"/>
      <c r="B51" s="127" t="s">
        <v>376</v>
      </c>
      <c r="D51" s="127"/>
    </row>
    <row r="52" spans="1:4" ht="15">
      <c r="A52" s="149"/>
      <c r="B52" s="396" t="s">
        <v>378</v>
      </c>
      <c r="D52" s="396" t="s">
        <v>630</v>
      </c>
    </row>
    <row r="53" spans="1:4" ht="15">
      <c r="A53" s="149"/>
      <c r="B53" s="127"/>
      <c r="C53" s="127"/>
      <c r="D53" s="127"/>
    </row>
    <row r="54" spans="1:4" ht="15">
      <c r="A54" s="149"/>
      <c r="B54" s="150"/>
      <c r="C54" s="150"/>
      <c r="D54" s="149"/>
    </row>
    <row r="55" spans="1:4" ht="15">
      <c r="A55" s="149"/>
      <c r="B55" s="150"/>
      <c r="C55" s="150"/>
      <c r="D55" s="149"/>
    </row>
    <row r="56" spans="1:4" ht="15">
      <c r="A56" s="149"/>
      <c r="B56" s="150" t="s">
        <v>341</v>
      </c>
      <c r="C56" s="150"/>
      <c r="D56" s="152"/>
    </row>
    <row r="57" spans="1:4" ht="15">
      <c r="A57" s="149"/>
      <c r="B57" s="35" t="s">
        <v>430</v>
      </c>
      <c r="C57" s="150"/>
      <c r="D57" s="149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</sheetData>
  <sheetProtection/>
  <mergeCells count="6">
    <mergeCell ref="B6:C6"/>
    <mergeCell ref="B7:C7"/>
    <mergeCell ref="A12:A16"/>
    <mergeCell ref="B12:B16"/>
    <mergeCell ref="D12:D16"/>
    <mergeCell ref="B8:C8"/>
  </mergeCells>
  <printOptions horizontalCentered="1"/>
  <pageMargins left="0.3937007874015748" right="0.5905511811023623" top="0.3937007874015748" bottom="0" header="0.11811023622047245" footer="0"/>
  <pageSetup blackAndWhite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2:G26"/>
  <sheetViews>
    <sheetView zoomScalePageLayoutView="0" workbookViewId="0" topLeftCell="A1">
      <selection activeCell="M12" sqref="M12"/>
    </sheetView>
  </sheetViews>
  <sheetFormatPr defaultColWidth="10.625" defaultRowHeight="12.75"/>
  <cols>
    <col min="1" max="1" width="34.375" style="20" customWidth="1"/>
    <col min="2" max="2" width="17.00390625" style="20" customWidth="1"/>
    <col min="3" max="3" width="15.375" style="20" customWidth="1"/>
    <col min="4" max="4" width="14.00390625" style="20" customWidth="1"/>
    <col min="5" max="5" width="17.375" style="20" customWidth="1"/>
    <col min="6" max="6" width="12.875" style="20" customWidth="1"/>
    <col min="7" max="7" width="19.50390625" style="20" customWidth="1"/>
    <col min="8" max="16384" width="10.625" style="20" customWidth="1"/>
  </cols>
  <sheetData>
    <row r="2" ht="12.75">
      <c r="G2" s="21" t="s">
        <v>202</v>
      </c>
    </row>
    <row r="3" spans="1:7" ht="15.75">
      <c r="A3" s="762" t="s">
        <v>5</v>
      </c>
      <c r="B3" s="762"/>
      <c r="C3" s="762"/>
      <c r="D3" s="762"/>
      <c r="E3" s="762"/>
      <c r="F3" s="762"/>
      <c r="G3" s="762"/>
    </row>
    <row r="4" spans="1:7" ht="15.75">
      <c r="A4" s="762" t="s">
        <v>6</v>
      </c>
      <c r="B4" s="762"/>
      <c r="C4" s="762"/>
      <c r="D4" s="762"/>
      <c r="E4" s="762"/>
      <c r="F4" s="762"/>
      <c r="G4" s="762"/>
    </row>
    <row r="5" spans="1:7" ht="15.75">
      <c r="A5" s="762" t="s">
        <v>602</v>
      </c>
      <c r="B5" s="762"/>
      <c r="C5" s="762"/>
      <c r="D5" s="762"/>
      <c r="E5" s="762"/>
      <c r="F5" s="762"/>
      <c r="G5" s="762"/>
    </row>
    <row r="6" ht="13.5" thickBot="1">
      <c r="G6" s="21" t="s">
        <v>107</v>
      </c>
    </row>
    <row r="7" spans="1:7" ht="25.5" customHeight="1">
      <c r="A7" s="763" t="s">
        <v>35</v>
      </c>
      <c r="B7" s="765" t="s">
        <v>631</v>
      </c>
      <c r="C7" s="765" t="s">
        <v>167</v>
      </c>
      <c r="D7" s="765"/>
      <c r="E7" s="765" t="s">
        <v>377</v>
      </c>
      <c r="F7" s="765" t="s">
        <v>632</v>
      </c>
      <c r="G7" s="767" t="s">
        <v>4</v>
      </c>
    </row>
    <row r="8" spans="1:7" ht="26.25" thickBot="1">
      <c r="A8" s="764"/>
      <c r="B8" s="766"/>
      <c r="C8" s="22" t="s">
        <v>236</v>
      </c>
      <c r="D8" s="22" t="s">
        <v>237</v>
      </c>
      <c r="E8" s="766"/>
      <c r="F8" s="766"/>
      <c r="G8" s="768"/>
    </row>
    <row r="9" spans="1:7" ht="12.75">
      <c r="A9" s="23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5">
        <v>7</v>
      </c>
    </row>
    <row r="10" spans="1:7" ht="12.75">
      <c r="A10" s="27"/>
      <c r="B10" s="28"/>
      <c r="C10" s="28"/>
      <c r="D10" s="28"/>
      <c r="E10" s="28"/>
      <c r="F10" s="28"/>
      <c r="G10" s="29"/>
    </row>
    <row r="11" spans="1:7" ht="12.75">
      <c r="A11" s="27" t="s">
        <v>108</v>
      </c>
      <c r="B11" s="28">
        <v>0</v>
      </c>
      <c r="C11" s="254" t="s">
        <v>315</v>
      </c>
      <c r="D11" s="28" t="s">
        <v>315</v>
      </c>
      <c r="E11" s="28">
        <v>0</v>
      </c>
      <c r="F11" s="255">
        <v>0</v>
      </c>
      <c r="G11" s="29"/>
    </row>
    <row r="12" spans="1:7" ht="12.75">
      <c r="A12" s="27"/>
      <c r="B12" s="28"/>
      <c r="C12" s="28"/>
      <c r="D12" s="28"/>
      <c r="E12" s="28"/>
      <c r="F12" s="28"/>
      <c r="G12" s="29"/>
    </row>
    <row r="13" spans="1:7" ht="12.75">
      <c r="A13" s="27"/>
      <c r="B13" s="28"/>
      <c r="C13" s="28"/>
      <c r="D13" s="28"/>
      <c r="E13" s="28"/>
      <c r="F13" s="28"/>
      <c r="G13" s="29"/>
    </row>
    <row r="14" spans="1:7" ht="12.75">
      <c r="A14" s="27"/>
      <c r="B14" s="28"/>
      <c r="C14" s="28"/>
      <c r="D14" s="28"/>
      <c r="E14" s="28"/>
      <c r="F14" s="28"/>
      <c r="G14" s="29"/>
    </row>
    <row r="15" spans="1:7" ht="13.5" thickBot="1">
      <c r="A15" s="30"/>
      <c r="B15" s="31"/>
      <c r="C15" s="31"/>
      <c r="D15" s="31"/>
      <c r="E15" s="31"/>
      <c r="F15" s="31"/>
      <c r="G15" s="32"/>
    </row>
    <row r="18" spans="1:6" ht="14.25">
      <c r="A18" s="127"/>
      <c r="B18" s="127" t="s">
        <v>633</v>
      </c>
      <c r="C18" s="127"/>
      <c r="D18" s="127"/>
      <c r="F18" s="129"/>
    </row>
    <row r="19" spans="1:6" ht="14.25">
      <c r="A19" s="127"/>
      <c r="B19" s="127" t="s">
        <v>434</v>
      </c>
      <c r="C19" s="127"/>
      <c r="D19" s="127"/>
      <c r="F19" s="154" t="s">
        <v>340</v>
      </c>
    </row>
    <row r="20" spans="1:6" ht="14.25">
      <c r="A20" s="127"/>
      <c r="B20" s="127"/>
      <c r="C20" s="127"/>
      <c r="D20" s="127"/>
      <c r="F20" s="129"/>
    </row>
    <row r="21" spans="1:4" ht="14.25">
      <c r="A21" s="127"/>
      <c r="B21" s="127"/>
      <c r="C21" s="127"/>
      <c r="D21" s="128"/>
    </row>
    <row r="22" spans="1:3" ht="14.25">
      <c r="A22" s="127"/>
      <c r="B22" s="127" t="s">
        <v>376</v>
      </c>
      <c r="C22" s="127"/>
    </row>
    <row r="23" spans="1:6" ht="15">
      <c r="A23" s="150"/>
      <c r="B23" s="372" t="s">
        <v>378</v>
      </c>
      <c r="C23" s="151"/>
      <c r="D23" s="149"/>
      <c r="F23" s="127" t="s">
        <v>336</v>
      </c>
    </row>
    <row r="24" spans="1:4" ht="15">
      <c r="A24" s="150"/>
      <c r="B24" s="150"/>
      <c r="C24" s="151"/>
      <c r="D24" s="149"/>
    </row>
    <row r="25" spans="1:4" ht="15">
      <c r="A25" s="150"/>
      <c r="B25" s="34" t="s">
        <v>341</v>
      </c>
      <c r="C25" s="35"/>
      <c r="D25" s="149"/>
    </row>
    <row r="26" spans="1:4" ht="15">
      <c r="A26" s="150"/>
      <c r="B26" s="35" t="s">
        <v>430</v>
      </c>
      <c r="C26" s="35"/>
      <c r="D26" s="149"/>
    </row>
  </sheetData>
  <sheetProtection/>
  <mergeCells count="9">
    <mergeCell ref="A3:G3"/>
    <mergeCell ref="A4:G4"/>
    <mergeCell ref="A5:G5"/>
    <mergeCell ref="A7:A8"/>
    <mergeCell ref="B7:B8"/>
    <mergeCell ref="C7:D7"/>
    <mergeCell ref="E7:E8"/>
    <mergeCell ref="F7:F8"/>
    <mergeCell ref="G7:G8"/>
  </mergeCells>
  <printOptions/>
  <pageMargins left="0.3937007874015748" right="0.3937007874015748" top="0.3937007874015748" bottom="0.3937007874015748" header="0.2362204724409449" footer="0.2362204724409449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D5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9.375" style="6" customWidth="1"/>
    <col min="2" max="2" width="58.50390625" style="6" customWidth="1"/>
    <col min="3" max="3" width="23.375" style="6" customWidth="1"/>
    <col min="4" max="4" width="22.625" style="6" customWidth="1"/>
    <col min="5" max="16384" width="9.375" style="6" customWidth="1"/>
  </cols>
  <sheetData>
    <row r="1" spans="1:3" ht="12.75">
      <c r="A1" s="345"/>
      <c r="B1" s="345"/>
      <c r="C1" s="345"/>
    </row>
    <row r="2" spans="1:3" ht="18.75">
      <c r="A2" s="346"/>
      <c r="B2" s="346"/>
      <c r="C2" s="346"/>
    </row>
    <row r="3" spans="1:3" ht="40.5" customHeight="1">
      <c r="A3" s="772" t="s">
        <v>294</v>
      </c>
      <c r="B3" s="773"/>
      <c r="C3" s="773"/>
    </row>
    <row r="4" spans="1:3" ht="13.5" thickBot="1">
      <c r="A4" s="347"/>
      <c r="B4" s="345"/>
      <c r="C4" s="345"/>
    </row>
    <row r="5" spans="1:4" ht="12.75" customHeight="1">
      <c r="A5" s="774" t="s">
        <v>119</v>
      </c>
      <c r="B5" s="776" t="s">
        <v>66</v>
      </c>
      <c r="C5" s="348"/>
      <c r="D5" s="769" t="s">
        <v>462</v>
      </c>
    </row>
    <row r="6" spans="1:4" ht="12.75" customHeight="1">
      <c r="A6" s="775"/>
      <c r="B6" s="777"/>
      <c r="C6" s="349" t="s">
        <v>454</v>
      </c>
      <c r="D6" s="770"/>
    </row>
    <row r="7" spans="1:4" ht="16.5" customHeight="1" thickBot="1">
      <c r="A7" s="775"/>
      <c r="B7" s="777"/>
      <c r="C7" s="350"/>
      <c r="D7" s="771"/>
    </row>
    <row r="8" spans="1:4" ht="12.75">
      <c r="A8" s="351">
        <v>1</v>
      </c>
      <c r="B8" s="352">
        <v>2</v>
      </c>
      <c r="C8" s="353">
        <v>3</v>
      </c>
      <c r="D8" s="494">
        <v>4</v>
      </c>
    </row>
    <row r="9" spans="1:4" ht="12.75" customHeight="1">
      <c r="A9" s="12" t="s">
        <v>93</v>
      </c>
      <c r="B9" s="14" t="s">
        <v>140</v>
      </c>
      <c r="C9" s="156"/>
      <c r="D9" s="132"/>
    </row>
    <row r="10" spans="1:4" ht="12.75" customHeight="1">
      <c r="A10" s="12"/>
      <c r="B10" s="354" t="s">
        <v>67</v>
      </c>
      <c r="C10" s="355"/>
      <c r="D10" s="133"/>
    </row>
    <row r="11" spans="1:4" ht="12.75" customHeight="1">
      <c r="A11" s="12"/>
      <c r="B11" s="14" t="s">
        <v>73</v>
      </c>
      <c r="C11" s="156"/>
      <c r="D11" s="132" t="s">
        <v>316</v>
      </c>
    </row>
    <row r="12" spans="1:4" ht="12.75" customHeight="1">
      <c r="A12" s="12"/>
      <c r="B12" s="14"/>
      <c r="C12" s="156"/>
      <c r="D12" s="132"/>
    </row>
    <row r="13" spans="1:4" ht="12.75" customHeight="1">
      <c r="A13" s="12" t="s">
        <v>94</v>
      </c>
      <c r="B13" s="14" t="s">
        <v>15</v>
      </c>
      <c r="C13" s="156"/>
      <c r="D13" s="132"/>
    </row>
    <row r="14" spans="1:4" ht="12.75" customHeight="1">
      <c r="A14" s="12"/>
      <c r="B14" s="354" t="s">
        <v>67</v>
      </c>
      <c r="C14" s="355"/>
      <c r="D14" s="133"/>
    </row>
    <row r="15" spans="1:4" ht="12.75" customHeight="1">
      <c r="A15" s="12"/>
      <c r="B15" s="14" t="s">
        <v>73</v>
      </c>
      <c r="C15" s="156"/>
      <c r="D15" s="132"/>
    </row>
    <row r="16" spans="1:4" ht="12.75" customHeight="1">
      <c r="A16" s="12"/>
      <c r="B16" s="14"/>
      <c r="C16" s="156"/>
      <c r="D16" s="132"/>
    </row>
    <row r="17" spans="1:4" ht="12.75" customHeight="1">
      <c r="A17" s="12" t="s">
        <v>95</v>
      </c>
      <c r="B17" s="5" t="s">
        <v>16</v>
      </c>
      <c r="C17" s="356"/>
      <c r="D17" s="132"/>
    </row>
    <row r="18" spans="1:4" ht="12.75" customHeight="1">
      <c r="A18" s="12"/>
      <c r="B18" s="5"/>
      <c r="C18" s="356"/>
      <c r="D18" s="132"/>
    </row>
    <row r="19" spans="1:4" ht="12.75" customHeight="1">
      <c r="A19" s="12" t="s">
        <v>96</v>
      </c>
      <c r="B19" s="14" t="s">
        <v>141</v>
      </c>
      <c r="C19" s="156"/>
      <c r="D19" s="132" t="s">
        <v>316</v>
      </c>
    </row>
    <row r="20" spans="1:4" ht="12.75" customHeight="1">
      <c r="A20" s="12"/>
      <c r="B20" s="14"/>
      <c r="C20" s="156"/>
      <c r="D20" s="132"/>
    </row>
    <row r="21" spans="1:4" ht="12.75" customHeight="1">
      <c r="A21" s="12" t="s">
        <v>97</v>
      </c>
      <c r="B21" s="14" t="s">
        <v>17</v>
      </c>
      <c r="C21" s="132">
        <f>C24</f>
        <v>-62.4</v>
      </c>
      <c r="D21" s="132">
        <f>D24</f>
        <v>0.027999999999991587</v>
      </c>
    </row>
    <row r="22" spans="1:4" ht="12.75" customHeight="1">
      <c r="A22" s="12"/>
      <c r="B22" s="14" t="s">
        <v>75</v>
      </c>
      <c r="C22" s="132"/>
      <c r="D22" s="132"/>
    </row>
    <row r="23" spans="1:4" ht="12.75" customHeight="1">
      <c r="A23" s="12"/>
      <c r="B23" s="14" t="s">
        <v>76</v>
      </c>
      <c r="C23" s="156"/>
      <c r="D23" s="132"/>
    </row>
    <row r="24" spans="1:4" ht="12.75" customHeight="1">
      <c r="A24" s="12"/>
      <c r="B24" s="14" t="s">
        <v>433</v>
      </c>
      <c r="C24" s="458">
        <f>C26-C28</f>
        <v>-62.4</v>
      </c>
      <c r="D24" s="132">
        <f>D26-D28</f>
        <v>0.027999999999991587</v>
      </c>
    </row>
    <row r="25" spans="1:4" ht="12.75" customHeight="1">
      <c r="A25" s="12"/>
      <c r="B25" s="14" t="s">
        <v>317</v>
      </c>
      <c r="C25" s="156"/>
      <c r="D25" s="132"/>
    </row>
    <row r="26" spans="1:4" ht="12.75" customHeight="1">
      <c r="A26" s="12" t="s">
        <v>98</v>
      </c>
      <c r="B26" s="14" t="s">
        <v>143</v>
      </c>
      <c r="C26" s="156">
        <v>0</v>
      </c>
      <c r="D26" s="132">
        <v>75.3</v>
      </c>
    </row>
    <row r="27" spans="1:4" ht="12.75" customHeight="1">
      <c r="A27" s="12"/>
      <c r="B27" s="14"/>
      <c r="C27" s="156"/>
      <c r="D27" s="132"/>
    </row>
    <row r="28" spans="1:4" ht="12.75" customHeight="1">
      <c r="A28" s="15" t="s">
        <v>99</v>
      </c>
      <c r="B28" s="14" t="s">
        <v>142</v>
      </c>
      <c r="C28" s="132">
        <f>C30+C31</f>
        <v>62.4</v>
      </c>
      <c r="D28" s="132">
        <f>D30+D31</f>
        <v>75.272</v>
      </c>
    </row>
    <row r="29" spans="1:4" ht="12.75" customHeight="1">
      <c r="A29" s="13"/>
      <c r="B29" s="354" t="s">
        <v>58</v>
      </c>
      <c r="C29" s="355"/>
      <c r="D29" s="133"/>
    </row>
    <row r="30" spans="1:4" ht="12.75" customHeight="1">
      <c r="A30" s="13"/>
      <c r="B30" s="14" t="s">
        <v>74</v>
      </c>
      <c r="C30" s="132">
        <f>C26*0.24</f>
        <v>0</v>
      </c>
      <c r="D30" s="132">
        <f>D26*0.24</f>
        <v>18.072</v>
      </c>
    </row>
    <row r="31" spans="1:4" ht="15" customHeight="1">
      <c r="A31" s="13"/>
      <c r="B31" s="14" t="s">
        <v>77</v>
      </c>
      <c r="C31" s="132">
        <v>62.4</v>
      </c>
      <c r="D31" s="132">
        <v>57.2</v>
      </c>
    </row>
    <row r="32" spans="1:4" ht="12.75" customHeight="1">
      <c r="A32" s="12"/>
      <c r="B32" s="14" t="s">
        <v>78</v>
      </c>
      <c r="C32" s="156"/>
      <c r="D32" s="132" t="s">
        <v>316</v>
      </c>
    </row>
    <row r="33" spans="1:4" ht="28.5" customHeight="1">
      <c r="A33" s="357"/>
      <c r="B33" s="358" t="s">
        <v>318</v>
      </c>
      <c r="C33" s="359"/>
      <c r="D33" s="134"/>
    </row>
    <row r="34" spans="1:4" ht="15.75" customHeight="1">
      <c r="A34" s="360"/>
      <c r="B34" s="131"/>
      <c r="C34" s="157">
        <v>0</v>
      </c>
      <c r="D34" s="135">
        <v>0</v>
      </c>
    </row>
    <row r="35" spans="1:4" ht="18" customHeight="1">
      <c r="A35" s="361"/>
      <c r="B35" s="362"/>
      <c r="C35" s="363"/>
      <c r="D35" s="136" t="s">
        <v>316</v>
      </c>
    </row>
    <row r="36" spans="1:4" s="366" customFormat="1" ht="28.5" customHeight="1">
      <c r="A36" s="361" t="s">
        <v>100</v>
      </c>
      <c r="B36" s="364" t="s">
        <v>132</v>
      </c>
      <c r="C36" s="365"/>
      <c r="D36" s="137"/>
    </row>
    <row r="37" spans="1:4" ht="12.75">
      <c r="A37" s="264"/>
      <c r="B37" s="16" t="s">
        <v>232</v>
      </c>
      <c r="C37" s="158"/>
      <c r="D37" s="138"/>
    </row>
    <row r="38" spans="1:4" ht="12.75">
      <c r="A38" s="264"/>
      <c r="B38" s="17" t="s">
        <v>233</v>
      </c>
      <c r="C38" s="159"/>
      <c r="D38" s="138">
        <f>D26*0.48</f>
        <v>36.144</v>
      </c>
    </row>
    <row r="39" spans="1:4" ht="13.5" thickBot="1">
      <c r="A39" s="367"/>
      <c r="B39" s="18" t="s">
        <v>234</v>
      </c>
      <c r="C39" s="142">
        <f>C26</f>
        <v>0</v>
      </c>
      <c r="D39" s="142">
        <f>D26-D38</f>
        <v>39.156</v>
      </c>
    </row>
    <row r="40" ht="12.75">
      <c r="A40" s="7"/>
    </row>
    <row r="41" spans="2:3" ht="12.75">
      <c r="B41" s="130" t="s">
        <v>307</v>
      </c>
      <c r="C41" s="130"/>
    </row>
    <row r="44" spans="1:4" ht="15.75">
      <c r="A44" s="368"/>
      <c r="B44" s="127" t="s">
        <v>451</v>
      </c>
      <c r="C44" s="1"/>
      <c r="D44" s="370" t="s">
        <v>340</v>
      </c>
    </row>
    <row r="45" spans="1:4" ht="15.75">
      <c r="A45" s="368"/>
      <c r="B45" s="127"/>
      <c r="C45" s="127"/>
      <c r="D45" s="127"/>
    </row>
    <row r="46" spans="1:4" ht="15.75">
      <c r="A46" s="368"/>
      <c r="B46" s="127" t="s">
        <v>376</v>
      </c>
      <c r="C46" s="127"/>
      <c r="D46" s="127"/>
    </row>
    <row r="47" spans="1:4" ht="15.75">
      <c r="A47" s="368"/>
      <c r="B47" s="372" t="s">
        <v>378</v>
      </c>
      <c r="C47" s="1"/>
      <c r="D47" s="372" t="s">
        <v>336</v>
      </c>
    </row>
    <row r="48" spans="1:4" ht="15.75">
      <c r="A48" s="368"/>
      <c r="B48" s="35"/>
      <c r="C48" s="35"/>
      <c r="D48" s="368"/>
    </row>
    <row r="49" spans="1:4" ht="15.75">
      <c r="A49" s="368"/>
      <c r="B49" s="35"/>
      <c r="C49" s="35"/>
      <c r="D49" s="368"/>
    </row>
    <row r="50" spans="1:4" ht="15.75">
      <c r="A50" s="368"/>
      <c r="B50" s="35" t="s">
        <v>341</v>
      </c>
      <c r="C50" s="35"/>
      <c r="D50" s="369"/>
    </row>
    <row r="51" spans="1:4" ht="15.75">
      <c r="A51" s="368"/>
      <c r="B51" s="35" t="s">
        <v>430</v>
      </c>
      <c r="C51" s="35"/>
      <c r="D51" s="368"/>
    </row>
  </sheetData>
  <sheetProtection/>
  <mergeCells count="4">
    <mergeCell ref="D5:D7"/>
    <mergeCell ref="A3:C3"/>
    <mergeCell ref="A5:A7"/>
    <mergeCell ref="B5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3"/>
  <sheetViews>
    <sheetView zoomScalePageLayoutView="0" workbookViewId="0" topLeftCell="A19">
      <selection activeCell="A41" sqref="A41:IV48"/>
    </sheetView>
  </sheetViews>
  <sheetFormatPr defaultColWidth="9.00390625" defaultRowHeight="12.75"/>
  <cols>
    <col min="1" max="1" width="7.50390625" style="38" customWidth="1"/>
    <col min="2" max="2" width="49.375" style="38" customWidth="1"/>
    <col min="3" max="3" width="11.875" style="38" customWidth="1"/>
    <col min="4" max="4" width="20.375" style="38" customWidth="1"/>
    <col min="5" max="5" width="21.625" style="38" customWidth="1"/>
    <col min="6" max="6" width="14.375" style="38" customWidth="1"/>
    <col min="7" max="7" width="7.00390625" style="38" hidden="1" customWidth="1"/>
    <col min="8" max="8" width="12.375" style="38" customWidth="1"/>
    <col min="9" max="9" width="8.875" style="38" hidden="1" customWidth="1"/>
    <col min="10" max="10" width="11.875" style="38" customWidth="1"/>
    <col min="11" max="11" width="0.12890625" style="38" customWidth="1"/>
    <col min="12" max="16384" width="9.375" style="38" customWidth="1"/>
  </cols>
  <sheetData>
    <row r="1" ht="12.75">
      <c r="E1" s="39"/>
    </row>
    <row r="2" spans="1:6" ht="18.75" customHeight="1">
      <c r="A2" s="782" t="s">
        <v>296</v>
      </c>
      <c r="B2" s="782"/>
      <c r="C2" s="782"/>
      <c r="D2" s="782"/>
      <c r="E2" s="120"/>
      <c r="F2" s="54"/>
    </row>
    <row r="3" spans="1:6" ht="17.25" customHeight="1">
      <c r="A3" s="782"/>
      <c r="B3" s="782"/>
      <c r="C3" s="782"/>
      <c r="D3" s="782"/>
      <c r="E3" s="120"/>
      <c r="F3" s="55"/>
    </row>
    <row r="4" spans="1:6" ht="17.25" customHeight="1">
      <c r="A4" s="120"/>
      <c r="B4" s="789" t="s">
        <v>598</v>
      </c>
      <c r="C4" s="757"/>
      <c r="D4" s="757"/>
      <c r="E4" s="120"/>
      <c r="F4" s="55"/>
    </row>
    <row r="5" spans="1:6" ht="8.25" customHeight="1" thickBot="1">
      <c r="A5" s="56"/>
      <c r="B5" s="56"/>
      <c r="C5" s="56"/>
      <c r="D5" s="56"/>
      <c r="E5" s="56"/>
      <c r="F5" s="56"/>
    </row>
    <row r="6" spans="1:6" ht="25.5" customHeight="1">
      <c r="A6" s="783" t="s">
        <v>119</v>
      </c>
      <c r="B6" s="785"/>
      <c r="C6" s="787" t="s">
        <v>48</v>
      </c>
      <c r="D6" s="780" t="s">
        <v>596</v>
      </c>
      <c r="E6" s="778" t="s">
        <v>634</v>
      </c>
      <c r="F6" s="36"/>
    </row>
    <row r="7" spans="1:6" ht="13.5" thickBot="1">
      <c r="A7" s="784"/>
      <c r="B7" s="786"/>
      <c r="C7" s="788"/>
      <c r="D7" s="781"/>
      <c r="E7" s="779"/>
      <c r="F7" s="48"/>
    </row>
    <row r="8" spans="1:6" ht="13.5" thickBot="1">
      <c r="A8" s="498">
        <v>1</v>
      </c>
      <c r="B8" s="171">
        <v>2</v>
      </c>
      <c r="C8" s="499">
        <v>3</v>
      </c>
      <c r="D8" s="376">
        <v>4</v>
      </c>
      <c r="E8" s="377">
        <v>5</v>
      </c>
      <c r="F8" s="58"/>
    </row>
    <row r="9" spans="1:6" ht="25.5">
      <c r="A9" s="495" t="s">
        <v>93</v>
      </c>
      <c r="B9" s="496" t="s">
        <v>297</v>
      </c>
      <c r="C9" s="497" t="s">
        <v>106</v>
      </c>
      <c r="D9" s="535">
        <f>'Смета !'!E41</f>
        <v>5346.330000000001</v>
      </c>
      <c r="E9" s="378">
        <f>'Смета !'!F41</f>
        <v>5866.556000000001</v>
      </c>
      <c r="F9" s="60"/>
    </row>
    <row r="10" spans="1:6" ht="12.75">
      <c r="A10" s="57" t="s">
        <v>109</v>
      </c>
      <c r="B10" s="61" t="s">
        <v>238</v>
      </c>
      <c r="C10" s="41"/>
      <c r="D10" s="40"/>
      <c r="E10" s="62"/>
      <c r="F10" s="58"/>
    </row>
    <row r="11" spans="1:6" ht="12.75">
      <c r="A11" s="57" t="s">
        <v>110</v>
      </c>
      <c r="B11" s="61" t="s">
        <v>239</v>
      </c>
      <c r="C11" s="41"/>
      <c r="D11" s="845">
        <f>D9*0.678</f>
        <v>3624.811740000001</v>
      </c>
      <c r="E11" s="62">
        <f>E9*0.676</f>
        <v>3965.791856000001</v>
      </c>
      <c r="F11" s="58"/>
    </row>
    <row r="12" spans="1:6" ht="12.75">
      <c r="A12" s="57"/>
      <c r="B12" s="61" t="s">
        <v>279</v>
      </c>
      <c r="C12" s="41"/>
      <c r="D12" s="40"/>
      <c r="E12" s="62"/>
      <c r="F12" s="58"/>
    </row>
    <row r="13" spans="1:6" ht="12.75">
      <c r="A13" s="57"/>
      <c r="B13" s="61" t="s">
        <v>280</v>
      </c>
      <c r="C13" s="41"/>
      <c r="D13" s="33">
        <f>D11</f>
        <v>3624.811740000001</v>
      </c>
      <c r="E13" s="62">
        <f>E11</f>
        <v>3965.791856000001</v>
      </c>
      <c r="F13" s="58"/>
    </row>
    <row r="14" spans="1:6" ht="12.75">
      <c r="A14" s="57" t="s">
        <v>112</v>
      </c>
      <c r="B14" s="61" t="s">
        <v>240</v>
      </c>
      <c r="C14" s="41"/>
      <c r="D14" s="33">
        <f>D9-D11</f>
        <v>1721.5182599999998</v>
      </c>
      <c r="E14" s="62">
        <f>E9-E11</f>
        <v>1900.7641440000002</v>
      </c>
      <c r="F14" s="58"/>
    </row>
    <row r="15" spans="1:6" ht="25.5">
      <c r="A15" s="37" t="s">
        <v>94</v>
      </c>
      <c r="B15" s="11" t="s">
        <v>298</v>
      </c>
      <c r="C15" s="59" t="s">
        <v>106</v>
      </c>
      <c r="D15" s="173">
        <f>'прибыль !'!C26</f>
        <v>0</v>
      </c>
      <c r="E15" s="139">
        <v>0</v>
      </c>
      <c r="F15" s="60"/>
    </row>
    <row r="16" spans="1:6" ht="12.75">
      <c r="A16" s="57" t="s">
        <v>91</v>
      </c>
      <c r="B16" s="61" t="s">
        <v>238</v>
      </c>
      <c r="C16" s="41"/>
      <c r="D16" s="40"/>
      <c r="E16" s="62"/>
      <c r="F16" s="58"/>
    </row>
    <row r="17" spans="1:6" ht="12.75">
      <c r="A17" s="57" t="s">
        <v>92</v>
      </c>
      <c r="B17" s="61" t="s">
        <v>239</v>
      </c>
      <c r="C17" s="41"/>
      <c r="D17" s="33">
        <f>D15*0.2</f>
        <v>0</v>
      </c>
      <c r="E17" s="62">
        <f>E15*0.262</f>
        <v>0</v>
      </c>
      <c r="F17" s="58"/>
    </row>
    <row r="18" spans="1:6" ht="12.75">
      <c r="A18" s="57"/>
      <c r="B18" s="61" t="s">
        <v>279</v>
      </c>
      <c r="C18" s="41"/>
      <c r="D18" s="40"/>
      <c r="E18" s="62"/>
      <c r="F18" s="58"/>
    </row>
    <row r="19" spans="1:6" ht="12.75">
      <c r="A19" s="57"/>
      <c r="B19" s="61" t="s">
        <v>280</v>
      </c>
      <c r="C19" s="41"/>
      <c r="D19" s="33">
        <f>D17</f>
        <v>0</v>
      </c>
      <c r="E19" s="62">
        <f>E17</f>
        <v>0</v>
      </c>
      <c r="F19" s="58"/>
    </row>
    <row r="20" spans="1:6" ht="12.75">
      <c r="A20" s="57" t="s">
        <v>113</v>
      </c>
      <c r="B20" s="61" t="s">
        <v>240</v>
      </c>
      <c r="C20" s="41"/>
      <c r="D20" s="33">
        <f>D15-D19</f>
        <v>0</v>
      </c>
      <c r="E20" s="62">
        <f>E15-E19</f>
        <v>0</v>
      </c>
      <c r="F20" s="58"/>
    </row>
    <row r="21" spans="1:6" ht="12.75">
      <c r="A21" s="439" t="s">
        <v>95</v>
      </c>
      <c r="B21" s="440" t="s">
        <v>242</v>
      </c>
      <c r="C21" s="41" t="s">
        <v>168</v>
      </c>
      <c r="D21" s="334">
        <f>D15/D9</f>
        <v>0</v>
      </c>
      <c r="E21" s="143">
        <f>E15/E9</f>
        <v>0</v>
      </c>
      <c r="F21" s="58"/>
    </row>
    <row r="22" spans="1:6" ht="28.5" customHeight="1">
      <c r="A22" s="63">
        <v>4</v>
      </c>
      <c r="B22" s="11" t="s">
        <v>241</v>
      </c>
      <c r="C22" s="59" t="s">
        <v>106</v>
      </c>
      <c r="D22" s="379">
        <f>D9+D15</f>
        <v>5346.330000000001</v>
      </c>
      <c r="E22" s="139">
        <f>E9+E15</f>
        <v>5866.556000000001</v>
      </c>
      <c r="F22" s="64"/>
    </row>
    <row r="23" spans="1:6" ht="12.75">
      <c r="A23" s="65" t="s">
        <v>53</v>
      </c>
      <c r="B23" s="61" t="s">
        <v>238</v>
      </c>
      <c r="C23" s="41"/>
      <c r="D23" s="40"/>
      <c r="E23" s="62"/>
      <c r="F23" s="64"/>
    </row>
    <row r="24" spans="1:6" ht="12.75">
      <c r="A24" s="441" t="s">
        <v>54</v>
      </c>
      <c r="B24" s="61" t="s">
        <v>239</v>
      </c>
      <c r="C24" s="41"/>
      <c r="D24" s="33">
        <f>D11</f>
        <v>3624.811740000001</v>
      </c>
      <c r="E24" s="62">
        <f>E11+E17</f>
        <v>3965.791856000001</v>
      </c>
      <c r="F24" s="64"/>
    </row>
    <row r="25" spans="1:6" ht="12.75">
      <c r="A25" s="65"/>
      <c r="B25" s="61" t="s">
        <v>279</v>
      </c>
      <c r="C25" s="41"/>
      <c r="D25" s="40"/>
      <c r="E25" s="62"/>
      <c r="F25" s="64"/>
    </row>
    <row r="26" spans="1:6" ht="12.75">
      <c r="A26" s="65"/>
      <c r="B26" s="61" t="s">
        <v>280</v>
      </c>
      <c r="C26" s="41"/>
      <c r="D26" s="33">
        <f>D24</f>
        <v>3624.811740000001</v>
      </c>
      <c r="E26" s="62">
        <f>E24</f>
        <v>3965.791856000001</v>
      </c>
      <c r="F26" s="64"/>
    </row>
    <row r="27" spans="1:6" ht="12.75">
      <c r="A27" s="65" t="s">
        <v>55</v>
      </c>
      <c r="B27" s="61" t="s">
        <v>240</v>
      </c>
      <c r="C27" s="41"/>
      <c r="D27" s="33">
        <f>D22-D26</f>
        <v>1721.5182599999998</v>
      </c>
      <c r="E27" s="62">
        <f>E22-E26</f>
        <v>1900.7641440000002</v>
      </c>
      <c r="F27" s="64"/>
    </row>
    <row r="28" spans="1:7" ht="42" customHeight="1">
      <c r="A28" s="68">
        <v>5</v>
      </c>
      <c r="B28" s="69" t="s">
        <v>133</v>
      </c>
      <c r="C28" s="70" t="s">
        <v>337</v>
      </c>
      <c r="D28" s="174"/>
      <c r="E28" s="139"/>
      <c r="F28" s="45"/>
      <c r="G28" s="45"/>
    </row>
    <row r="29" spans="1:9" ht="12.75">
      <c r="A29" s="71" t="s">
        <v>111</v>
      </c>
      <c r="B29" s="67" t="s">
        <v>238</v>
      </c>
      <c r="C29" s="72" t="s">
        <v>295</v>
      </c>
      <c r="D29" s="175"/>
      <c r="E29" s="139"/>
      <c r="F29" s="75"/>
      <c r="G29" s="75"/>
      <c r="H29" s="75"/>
      <c r="I29" s="75"/>
    </row>
    <row r="30" spans="1:7" ht="12.75">
      <c r="A30" s="73" t="s">
        <v>40</v>
      </c>
      <c r="B30" s="61" t="s">
        <v>239</v>
      </c>
      <c r="C30" s="72" t="s">
        <v>295</v>
      </c>
      <c r="D30" s="175"/>
      <c r="E30" s="139"/>
      <c r="F30" s="45"/>
      <c r="G30" s="76"/>
    </row>
    <row r="31" spans="1:9" ht="12.75">
      <c r="A31" s="73"/>
      <c r="B31" s="61" t="s">
        <v>279</v>
      </c>
      <c r="C31" s="72" t="s">
        <v>295</v>
      </c>
      <c r="D31" s="175"/>
      <c r="E31" s="139"/>
      <c r="F31" s="75"/>
      <c r="G31" s="75"/>
      <c r="H31" s="75"/>
      <c r="I31" s="75"/>
    </row>
    <row r="32" spans="1:9" ht="12.75">
      <c r="A32" s="73"/>
      <c r="B32" s="61" t="s">
        <v>280</v>
      </c>
      <c r="C32" s="72" t="s">
        <v>295</v>
      </c>
      <c r="D32" s="175"/>
      <c r="E32" s="139"/>
      <c r="F32" s="75"/>
      <c r="G32" s="75"/>
      <c r="H32" s="75"/>
      <c r="I32" s="75"/>
    </row>
    <row r="33" spans="1:9" ht="12.75">
      <c r="A33" s="73" t="s">
        <v>56</v>
      </c>
      <c r="B33" s="61" t="s">
        <v>240</v>
      </c>
      <c r="C33" s="72" t="s">
        <v>295</v>
      </c>
      <c r="D33" s="175"/>
      <c r="E33" s="139"/>
      <c r="F33" s="75"/>
      <c r="G33" s="75"/>
      <c r="H33" s="75"/>
      <c r="I33" s="75"/>
    </row>
    <row r="34" spans="1:9" ht="40.5" customHeight="1">
      <c r="A34" s="66" t="s">
        <v>98</v>
      </c>
      <c r="B34" s="67" t="s">
        <v>7</v>
      </c>
      <c r="C34" s="72" t="s">
        <v>117</v>
      </c>
      <c r="D34" s="176">
        <f>D22/'1.25 !'!D22</f>
        <v>453.0788135593221</v>
      </c>
      <c r="E34" s="74">
        <f>E22/'1.25 !'!E22</f>
        <v>489.4016951414843</v>
      </c>
      <c r="F34" s="75"/>
      <c r="G34" s="75"/>
      <c r="H34" s="75"/>
      <c r="I34" s="75"/>
    </row>
    <row r="35" spans="1:9" ht="12.75">
      <c r="A35" s="71" t="s">
        <v>42</v>
      </c>
      <c r="B35" s="67" t="s">
        <v>238</v>
      </c>
      <c r="C35" s="72" t="s">
        <v>117</v>
      </c>
      <c r="D35" s="175"/>
      <c r="E35" s="74"/>
      <c r="G35" s="75"/>
      <c r="H35" s="75"/>
      <c r="I35" s="75"/>
    </row>
    <row r="36" spans="1:9" ht="23.25" customHeight="1">
      <c r="A36" s="73" t="s">
        <v>43</v>
      </c>
      <c r="B36" s="61" t="s">
        <v>239</v>
      </c>
      <c r="C36" s="72" t="s">
        <v>117</v>
      </c>
      <c r="D36" s="176">
        <f>D38</f>
        <v>453.1014675000001</v>
      </c>
      <c r="E36" s="74">
        <f>E38</f>
        <v>489.60393283950623</v>
      </c>
      <c r="F36" s="127"/>
      <c r="G36" s="75"/>
      <c r="H36" s="75"/>
      <c r="I36" s="75"/>
    </row>
    <row r="37" spans="1:6" ht="27" customHeight="1">
      <c r="A37" s="77"/>
      <c r="B37" s="61" t="s">
        <v>279</v>
      </c>
      <c r="C37" s="72" t="s">
        <v>117</v>
      </c>
      <c r="D37" s="175"/>
      <c r="E37" s="74"/>
      <c r="F37" s="127"/>
    </row>
    <row r="38" spans="1:5" ht="23.25" customHeight="1">
      <c r="A38" s="77"/>
      <c r="B38" s="61" t="s">
        <v>280</v>
      </c>
      <c r="C38" s="72" t="s">
        <v>117</v>
      </c>
      <c r="D38" s="176">
        <f>D26/'1.25 !'!D26</f>
        <v>453.1014675000001</v>
      </c>
      <c r="E38" s="74">
        <f>E26/'1.25 !'!E26</f>
        <v>489.60393283950623</v>
      </c>
    </row>
    <row r="39" spans="1:6" ht="24.75" customHeight="1" thickBot="1">
      <c r="A39" s="78" t="s">
        <v>36</v>
      </c>
      <c r="B39" s="79" t="s">
        <v>240</v>
      </c>
      <c r="C39" s="80" t="s">
        <v>117</v>
      </c>
      <c r="D39" s="177">
        <f>D27/'1.25 !'!D27</f>
        <v>453.03112105263153</v>
      </c>
      <c r="E39" s="380">
        <f>E27/'1.25 !'!E27</f>
        <v>488.9802798929822</v>
      </c>
      <c r="F39" s="48"/>
    </row>
    <row r="40" spans="1:5" ht="39" customHeight="1">
      <c r="A40" s="81"/>
      <c r="B40" s="19"/>
      <c r="C40" s="58"/>
      <c r="D40" s="58"/>
      <c r="E40" s="45"/>
    </row>
    <row r="41" spans="1:5" ht="26.25" customHeight="1">
      <c r="A41" s="127"/>
      <c r="B41" s="127" t="s">
        <v>638</v>
      </c>
      <c r="C41" s="1"/>
      <c r="E41" s="370"/>
    </row>
    <row r="42" spans="1:5" ht="30" customHeight="1">
      <c r="A42" s="127"/>
      <c r="B42" s="127"/>
      <c r="C42" s="127"/>
      <c r="E42" s="370" t="s">
        <v>340</v>
      </c>
    </row>
    <row r="43" spans="1:3" ht="14.25" customHeight="1">
      <c r="A43" s="127"/>
      <c r="B43" s="127" t="s">
        <v>376</v>
      </c>
      <c r="C43" s="127"/>
    </row>
    <row r="44" spans="1:5" ht="19.5" customHeight="1">
      <c r="A44" s="127"/>
      <c r="B44" s="372" t="s">
        <v>378</v>
      </c>
      <c r="C44" s="1"/>
      <c r="E44" s="372" t="s">
        <v>336</v>
      </c>
    </row>
    <row r="45" spans="1:5" ht="12.75" customHeight="1">
      <c r="A45" s="34"/>
      <c r="B45" s="34"/>
      <c r="C45" s="35"/>
      <c r="D45" s="35"/>
      <c r="E45" s="48"/>
    </row>
    <row r="46" spans="1:4" ht="19.5" customHeight="1">
      <c r="A46" s="34"/>
      <c r="B46" s="34"/>
      <c r="C46" s="35"/>
      <c r="D46" s="35"/>
    </row>
    <row r="47" spans="1:4" ht="12.75">
      <c r="A47" s="34"/>
      <c r="B47" s="34" t="s">
        <v>341</v>
      </c>
      <c r="C47" s="35"/>
      <c r="D47" s="35"/>
    </row>
    <row r="48" spans="1:4" ht="12.75">
      <c r="A48" s="34"/>
      <c r="B48" s="35" t="s">
        <v>430</v>
      </c>
      <c r="C48" s="35"/>
      <c r="D48" s="35"/>
    </row>
    <row r="49" spans="3:4" ht="12.75">
      <c r="C49" s="42"/>
      <c r="D49" s="42"/>
    </row>
    <row r="50" spans="3:4" ht="12.75">
      <c r="C50" s="42"/>
      <c r="D50" s="42"/>
    </row>
    <row r="51" spans="3:4" ht="12.75">
      <c r="C51" s="42"/>
      <c r="D51" s="42"/>
    </row>
    <row r="52" spans="3:4" ht="12.75">
      <c r="C52" s="42"/>
      <c r="D52" s="42"/>
    </row>
    <row r="53" spans="3:4" ht="12.75">
      <c r="C53" s="42"/>
      <c r="D53" s="42"/>
    </row>
    <row r="54" spans="3:4" ht="12.75">
      <c r="C54" s="42"/>
      <c r="D54" s="42"/>
    </row>
    <row r="55" spans="3:4" ht="12.75">
      <c r="C55" s="42"/>
      <c r="D55" s="42"/>
    </row>
    <row r="56" spans="3:4" ht="12.75">
      <c r="C56" s="42"/>
      <c r="D56" s="42"/>
    </row>
    <row r="57" spans="3:4" ht="12.75">
      <c r="C57" s="42"/>
      <c r="D57" s="42"/>
    </row>
    <row r="58" spans="3:4" ht="12.75">
      <c r="C58" s="42"/>
      <c r="D58" s="42"/>
    </row>
    <row r="59" spans="3:4" ht="12.75">
      <c r="C59" s="42"/>
      <c r="D59" s="42"/>
    </row>
    <row r="60" spans="3:4" ht="12.75">
      <c r="C60" s="42"/>
      <c r="D60" s="42"/>
    </row>
    <row r="61" spans="3:4" ht="12.75">
      <c r="C61" s="42"/>
      <c r="D61" s="42"/>
    </row>
    <row r="62" spans="3:4" ht="12.75">
      <c r="C62" s="42"/>
      <c r="D62" s="42"/>
    </row>
    <row r="63" spans="3:4" ht="12.75">
      <c r="C63" s="42"/>
      <c r="D63" s="42"/>
    </row>
    <row r="64" spans="3:4" ht="12.75">
      <c r="C64" s="42"/>
      <c r="D64" s="42"/>
    </row>
    <row r="65" spans="3:4" ht="12.75">
      <c r="C65" s="42"/>
      <c r="D65" s="42"/>
    </row>
    <row r="66" spans="3:4" ht="12.75">
      <c r="C66" s="42"/>
      <c r="D66" s="42"/>
    </row>
    <row r="67" spans="3:4" ht="12.75">
      <c r="C67" s="42"/>
      <c r="D67" s="42"/>
    </row>
    <row r="68" spans="3:4" ht="12.75">
      <c r="C68" s="42"/>
      <c r="D68" s="42"/>
    </row>
    <row r="69" spans="3:4" ht="12.75">
      <c r="C69" s="42"/>
      <c r="D69" s="42"/>
    </row>
    <row r="70" spans="3:4" ht="12.75">
      <c r="C70" s="42"/>
      <c r="D70" s="42"/>
    </row>
    <row r="71" spans="3:4" ht="12.75">
      <c r="C71" s="42"/>
      <c r="D71" s="42"/>
    </row>
    <row r="72" spans="3:4" ht="12.75">
      <c r="C72" s="42"/>
      <c r="D72" s="42"/>
    </row>
    <row r="73" spans="3:4" ht="12.75">
      <c r="C73" s="42"/>
      <c r="D73" s="42"/>
    </row>
    <row r="74" spans="3:4" ht="12.75">
      <c r="C74" s="42"/>
      <c r="D74" s="42"/>
    </row>
    <row r="75" spans="3:4" ht="12.75">
      <c r="C75" s="42"/>
      <c r="D75" s="42"/>
    </row>
    <row r="76" spans="3:4" ht="12.75">
      <c r="C76" s="42"/>
      <c r="D76" s="42"/>
    </row>
    <row r="77" spans="3:4" ht="12.75">
      <c r="C77" s="42"/>
      <c r="D77" s="42"/>
    </row>
    <row r="78" spans="3:4" ht="12.75">
      <c r="C78" s="42"/>
      <c r="D78" s="42"/>
    </row>
    <row r="79" spans="3:4" ht="12.75">
      <c r="C79" s="42"/>
      <c r="D79" s="42"/>
    </row>
    <row r="80" spans="3:4" ht="12.75">
      <c r="C80" s="42"/>
      <c r="D80" s="42"/>
    </row>
    <row r="81" spans="3:4" ht="12.75">
      <c r="C81" s="42"/>
      <c r="D81" s="42"/>
    </row>
    <row r="82" spans="3:4" ht="12.75">
      <c r="C82" s="42"/>
      <c r="D82" s="42"/>
    </row>
    <row r="83" spans="3:4" ht="12.75">
      <c r="C83" s="42"/>
      <c r="D83" s="42"/>
    </row>
    <row r="84" spans="3:4" ht="12.75">
      <c r="C84" s="42"/>
      <c r="D84" s="42"/>
    </row>
    <row r="85" spans="3:4" ht="12.75">
      <c r="C85" s="42"/>
      <c r="D85" s="42"/>
    </row>
    <row r="86" spans="3:4" ht="12.75">
      <c r="C86" s="42"/>
      <c r="D86" s="42"/>
    </row>
    <row r="87" spans="3:4" ht="12.75">
      <c r="C87" s="42"/>
      <c r="D87" s="42"/>
    </row>
    <row r="88" spans="3:4" ht="12.75">
      <c r="C88" s="42"/>
      <c r="D88" s="42"/>
    </row>
    <row r="89" spans="3:4" ht="12.75">
      <c r="C89" s="42"/>
      <c r="D89" s="42"/>
    </row>
    <row r="90" spans="3:4" ht="12.75">
      <c r="C90" s="42"/>
      <c r="D90" s="42"/>
    </row>
    <row r="91" spans="3:4" ht="12.75">
      <c r="C91" s="42"/>
      <c r="D91" s="42"/>
    </row>
    <row r="92" spans="3:4" ht="12.75">
      <c r="C92" s="42"/>
      <c r="D92" s="42"/>
    </row>
    <row r="93" spans="3:4" ht="12.75">
      <c r="C93" s="42"/>
      <c r="D93" s="42"/>
    </row>
    <row r="94" spans="3:4" ht="12.75">
      <c r="C94" s="42"/>
      <c r="D94" s="42"/>
    </row>
    <row r="95" spans="3:4" ht="12.75">
      <c r="C95" s="42"/>
      <c r="D95" s="42"/>
    </row>
    <row r="96" spans="3:4" ht="12.75">
      <c r="C96" s="42"/>
      <c r="D96" s="42"/>
    </row>
    <row r="97" spans="3:4" ht="12.75">
      <c r="C97" s="42"/>
      <c r="D97" s="42"/>
    </row>
    <row r="98" spans="3:4" ht="12.75">
      <c r="C98" s="42"/>
      <c r="D98" s="42"/>
    </row>
    <row r="99" spans="3:4" ht="12.75">
      <c r="C99" s="42"/>
      <c r="D99" s="42"/>
    </row>
    <row r="100" spans="3:4" ht="12.75">
      <c r="C100" s="42"/>
      <c r="D100" s="42"/>
    </row>
    <row r="101" spans="3:4" ht="12.75">
      <c r="C101" s="42"/>
      <c r="D101" s="42"/>
    </row>
    <row r="102" spans="3:4" ht="12.75">
      <c r="C102" s="42"/>
      <c r="D102" s="42"/>
    </row>
    <row r="103" spans="3:4" ht="12.75">
      <c r="C103" s="42"/>
      <c r="D103" s="42"/>
    </row>
    <row r="104" spans="3:4" ht="12.75">
      <c r="C104" s="42"/>
      <c r="D104" s="42"/>
    </row>
    <row r="105" spans="3:4" ht="12.75">
      <c r="C105" s="42"/>
      <c r="D105" s="42"/>
    </row>
    <row r="106" spans="3:4" ht="12.75">
      <c r="C106" s="42"/>
      <c r="D106" s="42"/>
    </row>
    <row r="107" spans="3:4" ht="12.75">
      <c r="C107" s="42"/>
      <c r="D107" s="42"/>
    </row>
    <row r="108" spans="3:4" ht="12.75">
      <c r="C108" s="42"/>
      <c r="D108" s="42"/>
    </row>
    <row r="109" spans="3:4" ht="12.75">
      <c r="C109" s="42"/>
      <c r="D109" s="42"/>
    </row>
    <row r="110" spans="3:4" ht="12.75">
      <c r="C110" s="42"/>
      <c r="D110" s="42"/>
    </row>
    <row r="111" spans="3:4" ht="12.75">
      <c r="C111" s="42"/>
      <c r="D111" s="42"/>
    </row>
    <row r="112" spans="3:4" ht="12.75">
      <c r="C112" s="42"/>
      <c r="D112" s="42"/>
    </row>
    <row r="113" spans="3:4" ht="12.75">
      <c r="C113" s="42"/>
      <c r="D113" s="42"/>
    </row>
    <row r="114" spans="3:4" ht="12.75">
      <c r="C114" s="42"/>
      <c r="D114" s="42"/>
    </row>
    <row r="115" spans="3:4" ht="12.75">
      <c r="C115" s="42"/>
      <c r="D115" s="42"/>
    </row>
    <row r="116" spans="3:4" ht="12.75">
      <c r="C116" s="42"/>
      <c r="D116" s="42"/>
    </row>
    <row r="117" spans="3:4" ht="12.75">
      <c r="C117" s="42"/>
      <c r="D117" s="42"/>
    </row>
    <row r="118" spans="3:4" ht="12.75">
      <c r="C118" s="42"/>
      <c r="D118" s="42"/>
    </row>
    <row r="119" spans="3:4" ht="12.75">
      <c r="C119" s="42"/>
      <c r="D119" s="42"/>
    </row>
    <row r="120" spans="3:4" ht="12.75">
      <c r="C120" s="42"/>
      <c r="D120" s="42"/>
    </row>
    <row r="121" spans="3:4" ht="12.75">
      <c r="C121" s="42"/>
      <c r="D121" s="42"/>
    </row>
    <row r="122" spans="3:4" ht="12.75">
      <c r="C122" s="42"/>
      <c r="D122" s="42"/>
    </row>
    <row r="123" spans="3:4" ht="12.75">
      <c r="C123" s="42"/>
      <c r="D123" s="42"/>
    </row>
    <row r="124" spans="3:4" ht="12.75">
      <c r="C124" s="42"/>
      <c r="D124" s="42"/>
    </row>
    <row r="125" spans="3:4" ht="12.75">
      <c r="C125" s="42"/>
      <c r="D125" s="42"/>
    </row>
    <row r="126" spans="3:4" ht="12.75">
      <c r="C126" s="42"/>
      <c r="D126" s="42"/>
    </row>
    <row r="127" spans="3:4" ht="12.75">
      <c r="C127" s="42"/>
      <c r="D127" s="42"/>
    </row>
    <row r="128" spans="3:4" ht="12.75">
      <c r="C128" s="42"/>
      <c r="D128" s="42"/>
    </row>
    <row r="129" spans="3:4" ht="12.75">
      <c r="C129" s="42"/>
      <c r="D129" s="42"/>
    </row>
    <row r="130" spans="3:4" ht="12.75">
      <c r="C130" s="42"/>
      <c r="D130" s="42"/>
    </row>
    <row r="131" spans="3:4" ht="12.75">
      <c r="C131" s="42"/>
      <c r="D131" s="42"/>
    </row>
    <row r="132" spans="3:4" ht="12.75">
      <c r="C132" s="42"/>
      <c r="D132" s="42"/>
    </row>
    <row r="133" spans="3:4" ht="12.75">
      <c r="C133" s="42"/>
      <c r="D133" s="42"/>
    </row>
    <row r="134" spans="3:4" ht="12.75">
      <c r="C134" s="42"/>
      <c r="D134" s="42"/>
    </row>
    <row r="135" spans="3:4" ht="12.75">
      <c r="C135" s="42"/>
      <c r="D135" s="42"/>
    </row>
    <row r="136" spans="3:4" ht="12.75">
      <c r="C136" s="42"/>
      <c r="D136" s="42"/>
    </row>
    <row r="137" spans="3:4" ht="12.75">
      <c r="C137" s="42"/>
      <c r="D137" s="42"/>
    </row>
    <row r="138" spans="3:4" ht="12.75">
      <c r="C138" s="42"/>
      <c r="D138" s="42"/>
    </row>
    <row r="139" spans="3:4" ht="12.75">
      <c r="C139" s="42"/>
      <c r="D139" s="42"/>
    </row>
    <row r="140" spans="3:4" ht="12.75">
      <c r="C140" s="42"/>
      <c r="D140" s="42"/>
    </row>
    <row r="141" spans="3:4" ht="12.75">
      <c r="C141" s="42"/>
      <c r="D141" s="42"/>
    </row>
    <row r="142" spans="3:4" ht="12.75">
      <c r="C142" s="42"/>
      <c r="D142" s="42"/>
    </row>
    <row r="143" spans="3:4" ht="12.75">
      <c r="C143" s="42"/>
      <c r="D143" s="42"/>
    </row>
    <row r="144" spans="3:4" ht="12.75">
      <c r="C144" s="42"/>
      <c r="D144" s="42"/>
    </row>
    <row r="145" spans="3:4" ht="12.75">
      <c r="C145" s="42"/>
      <c r="D145" s="42"/>
    </row>
    <row r="146" spans="3:4" ht="12.75">
      <c r="C146" s="42"/>
      <c r="D146" s="42"/>
    </row>
    <row r="147" spans="3:4" ht="12.75">
      <c r="C147" s="42"/>
      <c r="D147" s="42"/>
    </row>
    <row r="148" spans="3:4" ht="12.75">
      <c r="C148" s="42"/>
      <c r="D148" s="42"/>
    </row>
    <row r="149" spans="3:4" ht="12.75">
      <c r="C149" s="42"/>
      <c r="D149" s="42"/>
    </row>
    <row r="150" spans="3:4" ht="12.75">
      <c r="C150" s="42"/>
      <c r="D150" s="42"/>
    </row>
    <row r="151" spans="3:4" ht="12.75">
      <c r="C151" s="42"/>
      <c r="D151" s="42"/>
    </row>
    <row r="152" spans="3:4" ht="12.75">
      <c r="C152" s="42"/>
      <c r="D152" s="42"/>
    </row>
    <row r="153" spans="3:4" ht="12.75">
      <c r="C153" s="42"/>
      <c r="D153" s="42"/>
    </row>
    <row r="154" spans="3:4" ht="12.75">
      <c r="C154" s="42"/>
      <c r="D154" s="42"/>
    </row>
    <row r="155" spans="3:4" ht="12.75">
      <c r="C155" s="42"/>
      <c r="D155" s="42"/>
    </row>
    <row r="156" spans="3:4" ht="12.75">
      <c r="C156" s="42"/>
      <c r="D156" s="42"/>
    </row>
    <row r="157" spans="3:4" ht="12.75">
      <c r="C157" s="42"/>
      <c r="D157" s="42"/>
    </row>
    <row r="158" spans="3:4" ht="12.75">
      <c r="C158" s="42"/>
      <c r="D158" s="42"/>
    </row>
    <row r="159" spans="3:4" ht="12.75">
      <c r="C159" s="42"/>
      <c r="D159" s="42"/>
    </row>
    <row r="160" spans="3:4" ht="12.75">
      <c r="C160" s="42"/>
      <c r="D160" s="42"/>
    </row>
    <row r="161" spans="3:4" ht="12.75">
      <c r="C161" s="42"/>
      <c r="D161" s="42"/>
    </row>
    <row r="162" spans="3:4" ht="12.75">
      <c r="C162" s="42"/>
      <c r="D162" s="42"/>
    </row>
    <row r="163" spans="3:4" ht="12.75">
      <c r="C163" s="42"/>
      <c r="D163" s="42"/>
    </row>
    <row r="164" spans="3:4" ht="12.75">
      <c r="C164" s="42"/>
      <c r="D164" s="42"/>
    </row>
    <row r="165" spans="3:4" ht="12.75">
      <c r="C165" s="42"/>
      <c r="D165" s="42"/>
    </row>
    <row r="166" spans="3:4" ht="12.75">
      <c r="C166" s="42"/>
      <c r="D166" s="42"/>
    </row>
    <row r="167" spans="3:4" ht="12.75">
      <c r="C167" s="42"/>
      <c r="D167" s="42"/>
    </row>
    <row r="168" spans="3:4" ht="12.75">
      <c r="C168" s="42"/>
      <c r="D168" s="42"/>
    </row>
    <row r="169" spans="3:4" ht="12.75">
      <c r="C169" s="42"/>
      <c r="D169" s="42"/>
    </row>
    <row r="170" spans="3:4" ht="12.75">
      <c r="C170" s="42"/>
      <c r="D170" s="42"/>
    </row>
    <row r="171" spans="3:4" ht="12.75">
      <c r="C171" s="42"/>
      <c r="D171" s="42"/>
    </row>
    <row r="172" spans="3:4" ht="12.75">
      <c r="C172" s="42"/>
      <c r="D172" s="42"/>
    </row>
    <row r="173" spans="3:4" ht="12.75">
      <c r="C173" s="42"/>
      <c r="D173" s="42"/>
    </row>
    <row r="174" spans="3:4" ht="12.75">
      <c r="C174" s="42"/>
      <c r="D174" s="42"/>
    </row>
    <row r="175" spans="3:4" ht="12.75">
      <c r="C175" s="42"/>
      <c r="D175" s="42"/>
    </row>
    <row r="176" spans="3:4" ht="12.75">
      <c r="C176" s="42"/>
      <c r="D176" s="42"/>
    </row>
    <row r="177" spans="3:4" ht="12.75">
      <c r="C177" s="42"/>
      <c r="D177" s="42"/>
    </row>
    <row r="178" spans="3:4" ht="12.75">
      <c r="C178" s="42"/>
      <c r="D178" s="42"/>
    </row>
    <row r="179" spans="3:4" ht="12.75">
      <c r="C179" s="42"/>
      <c r="D179" s="42"/>
    </row>
    <row r="180" spans="3:4" ht="12.75">
      <c r="C180" s="42"/>
      <c r="D180" s="42"/>
    </row>
    <row r="181" spans="3:4" ht="12.75">
      <c r="C181" s="42"/>
      <c r="D181" s="42"/>
    </row>
    <row r="182" spans="3:4" ht="12.75">
      <c r="C182" s="42"/>
      <c r="D182" s="42"/>
    </row>
    <row r="183" spans="3:4" ht="12.75">
      <c r="C183" s="42"/>
      <c r="D183" s="42"/>
    </row>
    <row r="184" spans="3:4" ht="12.75">
      <c r="C184" s="42"/>
      <c r="D184" s="42"/>
    </row>
    <row r="185" spans="3:4" ht="12.75">
      <c r="C185" s="42"/>
      <c r="D185" s="42"/>
    </row>
    <row r="186" spans="3:4" ht="12.75">
      <c r="C186" s="42"/>
      <c r="D186" s="42"/>
    </row>
    <row r="187" spans="3:4" ht="12.75">
      <c r="C187" s="42"/>
      <c r="D187" s="42"/>
    </row>
    <row r="188" spans="3:4" ht="12.75">
      <c r="C188" s="42"/>
      <c r="D188" s="42"/>
    </row>
    <row r="189" spans="3:4" ht="12.75">
      <c r="C189" s="42"/>
      <c r="D189" s="42"/>
    </row>
    <row r="190" spans="3:4" ht="12.75">
      <c r="C190" s="42"/>
      <c r="D190" s="42"/>
    </row>
    <row r="191" spans="3:4" ht="12.75">
      <c r="C191" s="42"/>
      <c r="D191" s="42"/>
    </row>
    <row r="192" spans="3:4" ht="12.75">
      <c r="C192" s="42"/>
      <c r="D192" s="42"/>
    </row>
    <row r="193" spans="3:4" ht="12.75">
      <c r="C193" s="42"/>
      <c r="D193" s="42"/>
    </row>
    <row r="194" spans="3:4" ht="12.75">
      <c r="C194" s="42"/>
      <c r="D194" s="42"/>
    </row>
    <row r="195" spans="3:4" ht="12.75">
      <c r="C195" s="42"/>
      <c r="D195" s="42"/>
    </row>
    <row r="196" spans="3:4" ht="12.75">
      <c r="C196" s="42"/>
      <c r="D196" s="42"/>
    </row>
    <row r="197" spans="3:4" ht="12.75">
      <c r="C197" s="42"/>
      <c r="D197" s="42"/>
    </row>
    <row r="198" spans="3:4" ht="12.75">
      <c r="C198" s="42"/>
      <c r="D198" s="42"/>
    </row>
    <row r="199" spans="3:4" ht="12.75">
      <c r="C199" s="42"/>
      <c r="D199" s="42"/>
    </row>
    <row r="200" spans="3:4" ht="12.75">
      <c r="C200" s="42"/>
      <c r="D200" s="42"/>
    </row>
    <row r="201" spans="3:4" ht="12.75">
      <c r="C201" s="42"/>
      <c r="D201" s="42"/>
    </row>
    <row r="202" spans="3:4" ht="12.75">
      <c r="C202" s="42"/>
      <c r="D202" s="42"/>
    </row>
    <row r="203" spans="3:4" ht="12.75">
      <c r="C203" s="42"/>
      <c r="D203" s="42"/>
    </row>
    <row r="204" spans="3:4" ht="12.75">
      <c r="C204" s="42"/>
      <c r="D204" s="42"/>
    </row>
    <row r="205" spans="3:4" ht="12.75">
      <c r="C205" s="42"/>
      <c r="D205" s="42"/>
    </row>
    <row r="206" spans="3:4" ht="12.75">
      <c r="C206" s="42"/>
      <c r="D206" s="42"/>
    </row>
    <row r="207" spans="3:4" ht="12.75">
      <c r="C207" s="42"/>
      <c r="D207" s="42"/>
    </row>
    <row r="208" spans="3:4" ht="12.75">
      <c r="C208" s="42"/>
      <c r="D208" s="42"/>
    </row>
    <row r="209" spans="3:4" ht="12.75">
      <c r="C209" s="42"/>
      <c r="D209" s="42"/>
    </row>
    <row r="210" spans="3:4" ht="12.75">
      <c r="C210" s="42"/>
      <c r="D210" s="42"/>
    </row>
    <row r="211" spans="3:4" ht="12.75">
      <c r="C211" s="42"/>
      <c r="D211" s="42"/>
    </row>
    <row r="212" spans="3:4" ht="12.75">
      <c r="C212" s="42"/>
      <c r="D212" s="42"/>
    </row>
    <row r="213" spans="3:4" ht="12.75">
      <c r="C213" s="42"/>
      <c r="D213" s="42"/>
    </row>
    <row r="214" spans="3:4" ht="12.75">
      <c r="C214" s="42"/>
      <c r="D214" s="42"/>
    </row>
    <row r="215" spans="3:4" ht="12.75">
      <c r="C215" s="42"/>
      <c r="D215" s="42"/>
    </row>
    <row r="216" spans="3:4" ht="12.75">
      <c r="C216" s="42"/>
      <c r="D216" s="42"/>
    </row>
    <row r="217" spans="3:4" ht="12.75">
      <c r="C217" s="42"/>
      <c r="D217" s="42"/>
    </row>
    <row r="218" spans="3:4" ht="12.75">
      <c r="C218" s="42"/>
      <c r="D218" s="42"/>
    </row>
    <row r="219" spans="3:4" ht="12.75">
      <c r="C219" s="42"/>
      <c r="D219" s="42"/>
    </row>
    <row r="220" spans="3:4" ht="12.75">
      <c r="C220" s="42"/>
      <c r="D220" s="42"/>
    </row>
    <row r="221" spans="3:4" ht="12.75">
      <c r="C221" s="42"/>
      <c r="D221" s="42"/>
    </row>
    <row r="222" spans="3:4" ht="12.75">
      <c r="C222" s="42"/>
      <c r="D222" s="42"/>
    </row>
    <row r="223" spans="3:4" ht="12.75">
      <c r="C223" s="42"/>
      <c r="D223" s="42"/>
    </row>
    <row r="224" spans="3:4" ht="12.75">
      <c r="C224" s="42"/>
      <c r="D224" s="42"/>
    </row>
    <row r="225" spans="3:4" ht="12.75">
      <c r="C225" s="42"/>
      <c r="D225" s="42"/>
    </row>
    <row r="226" spans="3:4" ht="12.75">
      <c r="C226" s="42"/>
      <c r="D226" s="42"/>
    </row>
    <row r="227" spans="3:4" ht="12.75">
      <c r="C227" s="42"/>
      <c r="D227" s="42"/>
    </row>
    <row r="228" spans="3:4" ht="12.75">
      <c r="C228" s="42"/>
      <c r="D228" s="42"/>
    </row>
    <row r="229" spans="3:4" ht="12.75">
      <c r="C229" s="42"/>
      <c r="D229" s="42"/>
    </row>
    <row r="230" spans="3:4" ht="12.75">
      <c r="C230" s="42"/>
      <c r="D230" s="42"/>
    </row>
    <row r="231" spans="3:4" ht="12.75">
      <c r="C231" s="42"/>
      <c r="D231" s="42"/>
    </row>
    <row r="232" spans="3:4" ht="12.75">
      <c r="C232" s="42"/>
      <c r="D232" s="42"/>
    </row>
    <row r="233" spans="3:4" ht="12.75">
      <c r="C233" s="42"/>
      <c r="D233" s="42"/>
    </row>
    <row r="234" spans="3:4" ht="12.75">
      <c r="C234" s="42"/>
      <c r="D234" s="42"/>
    </row>
    <row r="235" spans="3:4" ht="12.75">
      <c r="C235" s="42"/>
      <c r="D235" s="42"/>
    </row>
    <row r="236" spans="3:4" ht="12.75">
      <c r="C236" s="42"/>
      <c r="D236" s="42"/>
    </row>
    <row r="237" spans="3:4" ht="12.75">
      <c r="C237" s="42"/>
      <c r="D237" s="42"/>
    </row>
    <row r="238" spans="3:4" ht="12.75">
      <c r="C238" s="42"/>
      <c r="D238" s="42"/>
    </row>
    <row r="239" spans="3:4" ht="12.75">
      <c r="C239" s="42"/>
      <c r="D239" s="42"/>
    </row>
    <row r="240" spans="3:4" ht="12.75">
      <c r="C240" s="42"/>
      <c r="D240" s="42"/>
    </row>
    <row r="241" spans="3:4" ht="12.75">
      <c r="C241" s="42"/>
      <c r="D241" s="42"/>
    </row>
    <row r="242" spans="3:4" ht="12.75">
      <c r="C242" s="42"/>
      <c r="D242" s="42"/>
    </row>
    <row r="243" spans="3:4" ht="12.75">
      <c r="C243" s="42"/>
      <c r="D243" s="42"/>
    </row>
    <row r="244" spans="3:4" ht="12.75">
      <c r="C244" s="42"/>
      <c r="D244" s="42"/>
    </row>
    <row r="245" spans="3:4" ht="12.75">
      <c r="C245" s="42"/>
      <c r="D245" s="42"/>
    </row>
    <row r="246" spans="3:4" ht="12.75">
      <c r="C246" s="42"/>
      <c r="D246" s="42"/>
    </row>
    <row r="247" spans="3:4" ht="12.75">
      <c r="C247" s="42"/>
      <c r="D247" s="42"/>
    </row>
    <row r="248" spans="3:4" ht="12.75">
      <c r="C248" s="42"/>
      <c r="D248" s="42"/>
    </row>
    <row r="249" spans="3:4" ht="12.75">
      <c r="C249" s="42"/>
      <c r="D249" s="42"/>
    </row>
    <row r="250" spans="3:4" ht="12.75">
      <c r="C250" s="42"/>
      <c r="D250" s="42"/>
    </row>
    <row r="251" spans="3:4" ht="12.75">
      <c r="C251" s="42"/>
      <c r="D251" s="42"/>
    </row>
    <row r="252" spans="3:4" ht="12.75">
      <c r="C252" s="42"/>
      <c r="D252" s="42"/>
    </row>
    <row r="253" spans="3:4" ht="12.75">
      <c r="C253" s="42"/>
      <c r="D253" s="42"/>
    </row>
  </sheetData>
  <sheetProtection/>
  <mergeCells count="7">
    <mergeCell ref="E6:E7"/>
    <mergeCell ref="D6:D7"/>
    <mergeCell ref="A2:D3"/>
    <mergeCell ref="A6:A7"/>
    <mergeCell ref="B6:B7"/>
    <mergeCell ref="C6:C7"/>
    <mergeCell ref="B4:D4"/>
  </mergeCells>
  <printOptions/>
  <pageMargins left="0.984251968503937" right="0" top="0" bottom="0" header="0" footer="0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2:H253"/>
  <sheetViews>
    <sheetView zoomScalePageLayoutView="0" workbookViewId="0" topLeftCell="A34">
      <selection activeCell="A41" sqref="A41:IV48"/>
    </sheetView>
  </sheetViews>
  <sheetFormatPr defaultColWidth="9.00390625" defaultRowHeight="12.75"/>
  <cols>
    <col min="1" max="1" width="5.50390625" style="38" customWidth="1"/>
    <col min="2" max="2" width="56.375" style="38" customWidth="1"/>
    <col min="3" max="3" width="19.875" style="38" customWidth="1"/>
    <col min="4" max="4" width="21.50390625" style="38" customWidth="1"/>
    <col min="5" max="5" width="14.375" style="38" customWidth="1"/>
    <col min="6" max="6" width="7.00390625" style="38" hidden="1" customWidth="1"/>
    <col min="7" max="7" width="12.375" style="38" customWidth="1"/>
    <col min="8" max="8" width="8.875" style="38" hidden="1" customWidth="1"/>
    <col min="9" max="9" width="11.875" style="38" customWidth="1"/>
    <col min="10" max="10" width="0.12890625" style="38" customWidth="1"/>
    <col min="11" max="16384" width="9.375" style="38" customWidth="1"/>
  </cols>
  <sheetData>
    <row r="2" spans="1:5" ht="18.75" customHeight="1">
      <c r="A2" s="782" t="s">
        <v>296</v>
      </c>
      <c r="B2" s="782"/>
      <c r="C2" s="782"/>
      <c r="D2" s="782"/>
      <c r="E2" s="54"/>
    </row>
    <row r="3" spans="1:5" ht="17.25" customHeight="1">
      <c r="A3" s="782"/>
      <c r="B3" s="782"/>
      <c r="C3" s="782"/>
      <c r="D3" s="782"/>
      <c r="E3" s="55"/>
    </row>
    <row r="4" spans="1:5" ht="17.25" customHeight="1">
      <c r="A4" s="120"/>
      <c r="B4" s="452" t="s">
        <v>598</v>
      </c>
      <c r="C4" s="120"/>
      <c r="D4" s="120"/>
      <c r="E4" s="55"/>
    </row>
    <row r="5" spans="1:5" ht="8.25" customHeight="1" thickBot="1">
      <c r="A5" s="56"/>
      <c r="B5" s="56"/>
      <c r="C5" s="56"/>
      <c r="D5" s="56"/>
      <c r="E5" s="56"/>
    </row>
    <row r="6" spans="1:5" ht="25.5" customHeight="1">
      <c r="A6" s="783" t="s">
        <v>119</v>
      </c>
      <c r="B6" s="785"/>
      <c r="C6" s="787" t="s">
        <v>48</v>
      </c>
      <c r="D6" s="780" t="s">
        <v>639</v>
      </c>
      <c r="E6" s="36"/>
    </row>
    <row r="7" spans="1:5" ht="13.5" thickBot="1">
      <c r="A7" s="784"/>
      <c r="B7" s="786"/>
      <c r="C7" s="788"/>
      <c r="D7" s="781"/>
      <c r="E7" s="48"/>
    </row>
    <row r="8" spans="1:5" ht="13.5" thickBot="1">
      <c r="A8" s="498">
        <v>1</v>
      </c>
      <c r="B8" s="171">
        <v>2</v>
      </c>
      <c r="C8" s="499">
        <v>3</v>
      </c>
      <c r="D8" s="376">
        <v>4</v>
      </c>
      <c r="E8" s="58"/>
    </row>
    <row r="9" spans="1:5" ht="25.5">
      <c r="A9" s="495" t="s">
        <v>93</v>
      </c>
      <c r="B9" s="496" t="s">
        <v>297</v>
      </c>
      <c r="C9" s="497" t="s">
        <v>106</v>
      </c>
      <c r="D9" s="535">
        <f>'Смета !'!C36</f>
        <v>7684.8</v>
      </c>
      <c r="E9" s="60"/>
    </row>
    <row r="10" spans="1:5" ht="12.75">
      <c r="A10" s="57" t="s">
        <v>109</v>
      </c>
      <c r="B10" s="61" t="s">
        <v>238</v>
      </c>
      <c r="C10" s="41"/>
      <c r="D10" s="40"/>
      <c r="E10" s="58"/>
    </row>
    <row r="11" spans="1:5" ht="12.75">
      <c r="A11" s="57" t="s">
        <v>110</v>
      </c>
      <c r="B11" s="61" t="s">
        <v>239</v>
      </c>
      <c r="C11" s="41"/>
      <c r="D11" s="33">
        <f>D9*0.66655</f>
        <v>5122.30344</v>
      </c>
      <c r="E11" s="58"/>
    </row>
    <row r="12" spans="1:5" ht="12.75">
      <c r="A12" s="57"/>
      <c r="B12" s="61" t="s">
        <v>279</v>
      </c>
      <c r="C12" s="41"/>
      <c r="D12" s="40"/>
      <c r="E12" s="58"/>
    </row>
    <row r="13" spans="1:5" ht="12.75">
      <c r="A13" s="57"/>
      <c r="B13" s="61" t="s">
        <v>280</v>
      </c>
      <c r="C13" s="41"/>
      <c r="D13" s="33">
        <f>D11</f>
        <v>5122.30344</v>
      </c>
      <c r="E13" s="58"/>
    </row>
    <row r="14" spans="1:5" ht="12.75">
      <c r="A14" s="57" t="s">
        <v>112</v>
      </c>
      <c r="B14" s="61" t="s">
        <v>240</v>
      </c>
      <c r="C14" s="41"/>
      <c r="D14" s="33">
        <f>D9-D11</f>
        <v>2562.4965600000005</v>
      </c>
      <c r="E14" s="58"/>
    </row>
    <row r="15" spans="1:5" ht="25.5">
      <c r="A15" s="37" t="s">
        <v>94</v>
      </c>
      <c r="B15" s="11" t="s">
        <v>298</v>
      </c>
      <c r="C15" s="59" t="s">
        <v>106</v>
      </c>
      <c r="D15" s="173">
        <f>'прибыль !'!C26</f>
        <v>0</v>
      </c>
      <c r="E15" s="60"/>
    </row>
    <row r="16" spans="1:5" ht="12.75">
      <c r="A16" s="57" t="s">
        <v>91</v>
      </c>
      <c r="B16" s="61" t="s">
        <v>238</v>
      </c>
      <c r="C16" s="41"/>
      <c r="D16" s="40"/>
      <c r="E16" s="58"/>
    </row>
    <row r="17" spans="1:5" ht="12.75">
      <c r="A17" s="57" t="s">
        <v>92</v>
      </c>
      <c r="B17" s="61" t="s">
        <v>239</v>
      </c>
      <c r="C17" s="41"/>
      <c r="D17" s="33">
        <f>D15*0.2</f>
        <v>0</v>
      </c>
      <c r="E17" s="58"/>
    </row>
    <row r="18" spans="1:5" ht="12.75">
      <c r="A18" s="57"/>
      <c r="B18" s="61" t="s">
        <v>279</v>
      </c>
      <c r="C18" s="41"/>
      <c r="D18" s="40"/>
      <c r="E18" s="58"/>
    </row>
    <row r="19" spans="1:5" ht="12.75">
      <c r="A19" s="57"/>
      <c r="B19" s="61" t="s">
        <v>280</v>
      </c>
      <c r="C19" s="41"/>
      <c r="D19" s="33">
        <f>D17</f>
        <v>0</v>
      </c>
      <c r="E19" s="58"/>
    </row>
    <row r="20" spans="1:5" ht="12.75">
      <c r="A20" s="57" t="s">
        <v>113</v>
      </c>
      <c r="B20" s="61" t="s">
        <v>240</v>
      </c>
      <c r="C20" s="41"/>
      <c r="D20" s="33">
        <f>D15-D19</f>
        <v>0</v>
      </c>
      <c r="E20" s="58"/>
    </row>
    <row r="21" spans="1:5" ht="12.75">
      <c r="A21" s="439" t="s">
        <v>95</v>
      </c>
      <c r="B21" s="440" t="s">
        <v>242</v>
      </c>
      <c r="C21" s="41" t="s">
        <v>168</v>
      </c>
      <c r="D21" s="334">
        <f>D15/D9</f>
        <v>0</v>
      </c>
      <c r="E21" s="58"/>
    </row>
    <row r="22" spans="1:5" ht="28.5" customHeight="1">
      <c r="A22" s="63">
        <v>4</v>
      </c>
      <c r="B22" s="11" t="s">
        <v>241</v>
      </c>
      <c r="C22" s="59" t="s">
        <v>106</v>
      </c>
      <c r="D22" s="379">
        <f>D9+D15</f>
        <v>7684.8</v>
      </c>
      <c r="E22" s="64"/>
    </row>
    <row r="23" spans="1:5" ht="12.75">
      <c r="A23" s="65" t="s">
        <v>53</v>
      </c>
      <c r="B23" s="61" t="s">
        <v>238</v>
      </c>
      <c r="C23" s="41"/>
      <c r="D23" s="40"/>
      <c r="E23" s="64"/>
    </row>
    <row r="24" spans="1:5" ht="12.75">
      <c r="A24" s="441" t="s">
        <v>54</v>
      </c>
      <c r="B24" s="61" t="s">
        <v>239</v>
      </c>
      <c r="C24" s="41"/>
      <c r="D24" s="33">
        <f>D11</f>
        <v>5122.30344</v>
      </c>
      <c r="E24" s="64"/>
    </row>
    <row r="25" spans="1:5" ht="12.75">
      <c r="A25" s="65"/>
      <c r="B25" s="61" t="s">
        <v>279</v>
      </c>
      <c r="C25" s="41"/>
      <c r="D25" s="40"/>
      <c r="E25" s="64"/>
    </row>
    <row r="26" spans="1:5" ht="12.75">
      <c r="A26" s="65"/>
      <c r="B26" s="61" t="s">
        <v>280</v>
      </c>
      <c r="C26" s="41"/>
      <c r="D26" s="33">
        <f>D24</f>
        <v>5122.30344</v>
      </c>
      <c r="E26" s="64"/>
    </row>
    <row r="27" spans="1:5" ht="12.75">
      <c r="A27" s="65" t="s">
        <v>55</v>
      </c>
      <c r="B27" s="61" t="s">
        <v>240</v>
      </c>
      <c r="C27" s="41"/>
      <c r="D27" s="33">
        <f>D22-D26</f>
        <v>2562.4965600000005</v>
      </c>
      <c r="E27" s="64"/>
    </row>
    <row r="28" spans="1:6" ht="42" customHeight="1">
      <c r="A28" s="68">
        <v>5</v>
      </c>
      <c r="B28" s="69" t="s">
        <v>133</v>
      </c>
      <c r="C28" s="70" t="s">
        <v>337</v>
      </c>
      <c r="D28" s="174"/>
      <c r="E28" s="45"/>
      <c r="F28" s="45"/>
    </row>
    <row r="29" spans="1:8" ht="12.75">
      <c r="A29" s="71" t="s">
        <v>111</v>
      </c>
      <c r="B29" s="67" t="s">
        <v>238</v>
      </c>
      <c r="C29" s="72" t="s">
        <v>295</v>
      </c>
      <c r="D29" s="175"/>
      <c r="E29" s="75"/>
      <c r="F29" s="75"/>
      <c r="G29" s="75"/>
      <c r="H29" s="75"/>
    </row>
    <row r="30" spans="1:6" ht="12.75">
      <c r="A30" s="73" t="s">
        <v>40</v>
      </c>
      <c r="B30" s="61" t="s">
        <v>239</v>
      </c>
      <c r="C30" s="72" t="s">
        <v>295</v>
      </c>
      <c r="D30" s="175"/>
      <c r="E30" s="45"/>
      <c r="F30" s="76"/>
    </row>
    <row r="31" spans="1:8" ht="12.75">
      <c r="A31" s="73"/>
      <c r="B31" s="61" t="s">
        <v>279</v>
      </c>
      <c r="C31" s="72" t="s">
        <v>295</v>
      </c>
      <c r="D31" s="175"/>
      <c r="E31" s="75"/>
      <c r="F31" s="75"/>
      <c r="G31" s="75"/>
      <c r="H31" s="75"/>
    </row>
    <row r="32" spans="1:8" ht="12.75">
      <c r="A32" s="73"/>
      <c r="B32" s="61" t="s">
        <v>280</v>
      </c>
      <c r="C32" s="72" t="s">
        <v>295</v>
      </c>
      <c r="D32" s="175"/>
      <c r="E32" s="75"/>
      <c r="F32" s="75"/>
      <c r="G32" s="75"/>
      <c r="H32" s="75"/>
    </row>
    <row r="33" spans="1:8" ht="12.75">
      <c r="A33" s="73" t="s">
        <v>56</v>
      </c>
      <c r="B33" s="61" t="s">
        <v>240</v>
      </c>
      <c r="C33" s="72" t="s">
        <v>295</v>
      </c>
      <c r="D33" s="175"/>
      <c r="E33" s="75"/>
      <c r="F33" s="75"/>
      <c r="G33" s="75"/>
      <c r="H33" s="75"/>
    </row>
    <row r="34" spans="1:8" ht="40.5" customHeight="1">
      <c r="A34" s="66" t="s">
        <v>98</v>
      </c>
      <c r="B34" s="67" t="s">
        <v>7</v>
      </c>
      <c r="C34" s="72" t="s">
        <v>117</v>
      </c>
      <c r="D34" s="176">
        <f>D22/'Стр-ра пол.отпуска П 1,6 (2015)'!C16*1000</f>
        <v>665.0663176649354</v>
      </c>
      <c r="E34" s="75"/>
      <c r="F34" s="75"/>
      <c r="G34" s="75"/>
      <c r="H34" s="75"/>
    </row>
    <row r="35" spans="1:8" ht="12.75">
      <c r="A35" s="71" t="s">
        <v>42</v>
      </c>
      <c r="B35" s="67" t="s">
        <v>238</v>
      </c>
      <c r="C35" s="72" t="s">
        <v>117</v>
      </c>
      <c r="D35" s="175"/>
      <c r="F35" s="75"/>
      <c r="G35" s="75"/>
      <c r="H35" s="75"/>
    </row>
    <row r="36" spans="1:8" ht="23.25" customHeight="1">
      <c r="A36" s="73" t="s">
        <v>43</v>
      </c>
      <c r="B36" s="61" t="s">
        <v>239</v>
      </c>
      <c r="C36" s="72" t="s">
        <v>117</v>
      </c>
      <c r="D36" s="176">
        <f>D24/'Стр-ра пол.отпуска П 1,6 (2015)'!F16*1000</f>
        <v>675.3551822271812</v>
      </c>
      <c r="E36" s="127"/>
      <c r="F36" s="75"/>
      <c r="G36" s="75"/>
      <c r="H36" s="75"/>
    </row>
    <row r="37" spans="1:5" ht="18.75" customHeight="1">
      <c r="A37" s="77"/>
      <c r="B37" s="61" t="s">
        <v>279</v>
      </c>
      <c r="C37" s="72" t="s">
        <v>117</v>
      </c>
      <c r="D37" s="175"/>
      <c r="E37" s="127"/>
    </row>
    <row r="38" spans="1:4" ht="15" customHeight="1">
      <c r="A38" s="77"/>
      <c r="B38" s="61" t="s">
        <v>280</v>
      </c>
      <c r="C38" s="72" t="s">
        <v>117</v>
      </c>
      <c r="D38" s="176">
        <f>D36</f>
        <v>675.3551822271812</v>
      </c>
    </row>
    <row r="39" spans="1:5" ht="15.75" customHeight="1" thickBot="1">
      <c r="A39" s="78" t="s">
        <v>36</v>
      </c>
      <c r="B39" s="79" t="s">
        <v>240</v>
      </c>
      <c r="C39" s="80" t="s">
        <v>117</v>
      </c>
      <c r="D39" s="177">
        <f>D27/'Стр-ра пол.отпуска П 1,6 (2015)'!G16*1000</f>
        <v>645.4112845799871</v>
      </c>
      <c r="E39" s="48"/>
    </row>
    <row r="40" spans="1:4" ht="27.75" customHeight="1">
      <c r="A40" s="81"/>
      <c r="B40" s="19"/>
      <c r="C40" s="58"/>
      <c r="D40" s="58"/>
    </row>
    <row r="41" spans="1:5" ht="26.25" customHeight="1">
      <c r="A41" s="127"/>
      <c r="B41" s="127" t="s">
        <v>638</v>
      </c>
      <c r="C41" s="1"/>
      <c r="E41" s="370"/>
    </row>
    <row r="42" spans="1:4" ht="30" customHeight="1">
      <c r="A42" s="127"/>
      <c r="B42" s="127"/>
      <c r="C42" s="127"/>
      <c r="D42" s="370" t="s">
        <v>340</v>
      </c>
    </row>
    <row r="43" spans="1:3" ht="14.25" customHeight="1">
      <c r="A43" s="127"/>
      <c r="B43" s="127" t="s">
        <v>376</v>
      </c>
      <c r="C43" s="127"/>
    </row>
    <row r="44" spans="1:4" ht="19.5" customHeight="1">
      <c r="A44" s="127"/>
      <c r="B44" s="372" t="s">
        <v>378</v>
      </c>
      <c r="C44" s="1"/>
      <c r="D44" s="372" t="s">
        <v>336</v>
      </c>
    </row>
    <row r="45" spans="1:5" ht="12.75" customHeight="1">
      <c r="A45" s="34"/>
      <c r="B45" s="34"/>
      <c r="C45" s="35"/>
      <c r="D45" s="35"/>
      <c r="E45" s="48"/>
    </row>
    <row r="46" spans="1:4" ht="10.5" customHeight="1">
      <c r="A46" s="34"/>
      <c r="B46" s="34"/>
      <c r="C46" s="35"/>
      <c r="D46" s="35"/>
    </row>
    <row r="47" spans="1:4" ht="12.75">
      <c r="A47" s="34"/>
      <c r="B47" s="34" t="s">
        <v>341</v>
      </c>
      <c r="C47" s="35"/>
      <c r="D47" s="35"/>
    </row>
    <row r="48" spans="1:4" ht="12.75">
      <c r="A48" s="34"/>
      <c r="B48" s="35" t="s">
        <v>430</v>
      </c>
      <c r="C48" s="35"/>
      <c r="D48" s="35"/>
    </row>
    <row r="49" spans="3:4" ht="12.75">
      <c r="C49" s="42"/>
      <c r="D49" s="42"/>
    </row>
    <row r="50" spans="3:4" ht="12.75">
      <c r="C50" s="42"/>
      <c r="D50" s="42"/>
    </row>
    <row r="51" spans="3:4" ht="12.75">
      <c r="C51" s="42"/>
      <c r="D51" s="42"/>
    </row>
    <row r="52" spans="3:4" ht="12.75">
      <c r="C52" s="42"/>
      <c r="D52" s="42"/>
    </row>
    <row r="53" spans="3:4" ht="12.75">
      <c r="C53" s="42"/>
      <c r="D53" s="42"/>
    </row>
    <row r="54" spans="3:4" ht="12.75">
      <c r="C54" s="42"/>
      <c r="D54" s="42"/>
    </row>
    <row r="55" spans="3:4" ht="12.75">
      <c r="C55" s="42"/>
      <c r="D55" s="42"/>
    </row>
    <row r="56" spans="3:4" ht="12.75">
      <c r="C56" s="42"/>
      <c r="D56" s="42"/>
    </row>
    <row r="57" spans="3:4" ht="12.75">
      <c r="C57" s="42"/>
      <c r="D57" s="42"/>
    </row>
    <row r="58" spans="3:4" ht="12.75">
      <c r="C58" s="42"/>
      <c r="D58" s="42"/>
    </row>
    <row r="59" spans="3:4" ht="12.75">
      <c r="C59" s="42"/>
      <c r="D59" s="42"/>
    </row>
    <row r="60" spans="3:4" ht="12.75">
      <c r="C60" s="42"/>
      <c r="D60" s="42"/>
    </row>
    <row r="61" spans="3:4" ht="12.75">
      <c r="C61" s="42"/>
      <c r="D61" s="42"/>
    </row>
    <row r="62" spans="3:4" ht="12.75">
      <c r="C62" s="42"/>
      <c r="D62" s="42"/>
    </row>
    <row r="63" spans="3:4" ht="12.75">
      <c r="C63" s="42"/>
      <c r="D63" s="42"/>
    </row>
    <row r="64" spans="3:4" ht="12.75">
      <c r="C64" s="42"/>
      <c r="D64" s="42"/>
    </row>
    <row r="65" spans="3:4" ht="12.75">
      <c r="C65" s="42"/>
      <c r="D65" s="42"/>
    </row>
    <row r="66" spans="3:4" ht="12.75">
      <c r="C66" s="42"/>
      <c r="D66" s="42"/>
    </row>
    <row r="67" spans="3:4" ht="12.75">
      <c r="C67" s="42"/>
      <c r="D67" s="42"/>
    </row>
    <row r="68" spans="3:4" ht="12.75">
      <c r="C68" s="42"/>
      <c r="D68" s="42"/>
    </row>
    <row r="69" spans="3:4" ht="12.75">
      <c r="C69" s="42"/>
      <c r="D69" s="42"/>
    </row>
    <row r="70" spans="3:4" ht="12.75">
      <c r="C70" s="42"/>
      <c r="D70" s="42"/>
    </row>
    <row r="71" spans="3:4" ht="12.75">
      <c r="C71" s="42"/>
      <c r="D71" s="42"/>
    </row>
    <row r="72" spans="3:4" ht="12.75">
      <c r="C72" s="42"/>
      <c r="D72" s="42"/>
    </row>
    <row r="73" spans="3:4" ht="12.75">
      <c r="C73" s="42"/>
      <c r="D73" s="42"/>
    </row>
    <row r="74" spans="3:4" ht="12.75">
      <c r="C74" s="42"/>
      <c r="D74" s="42"/>
    </row>
    <row r="75" spans="3:4" ht="12.75">
      <c r="C75" s="42"/>
      <c r="D75" s="42"/>
    </row>
    <row r="76" spans="3:4" ht="12.75">
      <c r="C76" s="42"/>
      <c r="D76" s="42"/>
    </row>
    <row r="77" spans="3:4" ht="12.75">
      <c r="C77" s="42"/>
      <c r="D77" s="42"/>
    </row>
    <row r="78" spans="3:4" ht="12.75">
      <c r="C78" s="42"/>
      <c r="D78" s="42"/>
    </row>
    <row r="79" spans="3:4" ht="12.75">
      <c r="C79" s="42"/>
      <c r="D79" s="42"/>
    </row>
    <row r="80" spans="3:4" ht="12.75">
      <c r="C80" s="42"/>
      <c r="D80" s="42"/>
    </row>
    <row r="81" spans="3:4" ht="12.75">
      <c r="C81" s="42"/>
      <c r="D81" s="42"/>
    </row>
    <row r="82" spans="3:4" ht="12.75">
      <c r="C82" s="42"/>
      <c r="D82" s="42"/>
    </row>
    <row r="83" spans="3:4" ht="12.75">
      <c r="C83" s="42"/>
      <c r="D83" s="42"/>
    </row>
    <row r="84" spans="3:4" ht="12.75">
      <c r="C84" s="42"/>
      <c r="D84" s="42"/>
    </row>
    <row r="85" spans="3:4" ht="12.75">
      <c r="C85" s="42"/>
      <c r="D85" s="42"/>
    </row>
    <row r="86" spans="3:4" ht="12.75">
      <c r="C86" s="42"/>
      <c r="D86" s="42"/>
    </row>
    <row r="87" spans="3:4" ht="12.75">
      <c r="C87" s="42"/>
      <c r="D87" s="42"/>
    </row>
    <row r="88" spans="3:4" ht="12.75">
      <c r="C88" s="42"/>
      <c r="D88" s="42"/>
    </row>
    <row r="89" spans="3:4" ht="12.75">
      <c r="C89" s="42"/>
      <c r="D89" s="42"/>
    </row>
    <row r="90" spans="3:4" ht="12.75">
      <c r="C90" s="42"/>
      <c r="D90" s="42"/>
    </row>
    <row r="91" spans="3:4" ht="12.75">
      <c r="C91" s="42"/>
      <c r="D91" s="42"/>
    </row>
    <row r="92" spans="3:4" ht="12.75">
      <c r="C92" s="42"/>
      <c r="D92" s="42"/>
    </row>
    <row r="93" spans="3:4" ht="12.75">
      <c r="C93" s="42"/>
      <c r="D93" s="42"/>
    </row>
    <row r="94" spans="3:4" ht="12.75">
      <c r="C94" s="42"/>
      <c r="D94" s="42"/>
    </row>
    <row r="95" spans="3:4" ht="12.75">
      <c r="C95" s="42"/>
      <c r="D95" s="42"/>
    </row>
    <row r="96" spans="3:4" ht="12.75">
      <c r="C96" s="42"/>
      <c r="D96" s="42"/>
    </row>
    <row r="97" spans="3:4" ht="12.75">
      <c r="C97" s="42"/>
      <c r="D97" s="42"/>
    </row>
    <row r="98" spans="3:4" ht="12.75">
      <c r="C98" s="42"/>
      <c r="D98" s="42"/>
    </row>
    <row r="99" spans="3:4" ht="12.75">
      <c r="C99" s="42"/>
      <c r="D99" s="42"/>
    </row>
    <row r="100" spans="3:4" ht="12.75">
      <c r="C100" s="42"/>
      <c r="D100" s="42"/>
    </row>
    <row r="101" spans="3:4" ht="12.75">
      <c r="C101" s="42"/>
      <c r="D101" s="42"/>
    </row>
    <row r="102" spans="3:4" ht="12.75">
      <c r="C102" s="42"/>
      <c r="D102" s="42"/>
    </row>
    <row r="103" spans="3:4" ht="12.75">
      <c r="C103" s="42"/>
      <c r="D103" s="42"/>
    </row>
    <row r="104" spans="3:4" ht="12.75">
      <c r="C104" s="42"/>
      <c r="D104" s="42"/>
    </row>
    <row r="105" spans="3:4" ht="12.75">
      <c r="C105" s="42"/>
      <c r="D105" s="42"/>
    </row>
    <row r="106" spans="3:4" ht="12.75">
      <c r="C106" s="42"/>
      <c r="D106" s="42"/>
    </row>
    <row r="107" spans="3:4" ht="12.75">
      <c r="C107" s="42"/>
      <c r="D107" s="42"/>
    </row>
    <row r="108" spans="3:4" ht="12.75">
      <c r="C108" s="42"/>
      <c r="D108" s="42"/>
    </row>
    <row r="109" spans="3:4" ht="12.75">
      <c r="C109" s="42"/>
      <c r="D109" s="42"/>
    </row>
    <row r="110" spans="3:4" ht="12.75">
      <c r="C110" s="42"/>
      <c r="D110" s="42"/>
    </row>
    <row r="111" spans="3:4" ht="12.75">
      <c r="C111" s="42"/>
      <c r="D111" s="42"/>
    </row>
    <row r="112" spans="3:4" ht="12.75">
      <c r="C112" s="42"/>
      <c r="D112" s="42"/>
    </row>
    <row r="113" spans="3:4" ht="12.75">
      <c r="C113" s="42"/>
      <c r="D113" s="42"/>
    </row>
    <row r="114" spans="3:4" ht="12.75">
      <c r="C114" s="42"/>
      <c r="D114" s="42"/>
    </row>
    <row r="115" spans="3:4" ht="12.75">
      <c r="C115" s="42"/>
      <c r="D115" s="42"/>
    </row>
    <row r="116" spans="3:4" ht="12.75">
      <c r="C116" s="42"/>
      <c r="D116" s="42"/>
    </row>
    <row r="117" spans="3:4" ht="12.75">
      <c r="C117" s="42"/>
      <c r="D117" s="42"/>
    </row>
    <row r="118" spans="3:4" ht="12.75">
      <c r="C118" s="42"/>
      <c r="D118" s="42"/>
    </row>
    <row r="119" spans="3:4" ht="12.75">
      <c r="C119" s="42"/>
      <c r="D119" s="42"/>
    </row>
    <row r="120" spans="3:4" ht="12.75">
      <c r="C120" s="42"/>
      <c r="D120" s="42"/>
    </row>
    <row r="121" spans="3:4" ht="12.75">
      <c r="C121" s="42"/>
      <c r="D121" s="42"/>
    </row>
    <row r="122" spans="3:4" ht="12.75">
      <c r="C122" s="42"/>
      <c r="D122" s="42"/>
    </row>
    <row r="123" spans="3:4" ht="12.75">
      <c r="C123" s="42"/>
      <c r="D123" s="42"/>
    </row>
    <row r="124" spans="3:4" ht="12.75">
      <c r="C124" s="42"/>
      <c r="D124" s="42"/>
    </row>
    <row r="125" spans="3:4" ht="12.75">
      <c r="C125" s="42"/>
      <c r="D125" s="42"/>
    </row>
    <row r="126" spans="3:4" ht="12.75">
      <c r="C126" s="42"/>
      <c r="D126" s="42"/>
    </row>
    <row r="127" spans="3:4" ht="12.75">
      <c r="C127" s="42"/>
      <c r="D127" s="42"/>
    </row>
    <row r="128" spans="3:4" ht="12.75">
      <c r="C128" s="42"/>
      <c r="D128" s="42"/>
    </row>
    <row r="129" spans="3:4" ht="12.75">
      <c r="C129" s="42"/>
      <c r="D129" s="42"/>
    </row>
    <row r="130" spans="3:4" ht="12.75">
      <c r="C130" s="42"/>
      <c r="D130" s="42"/>
    </row>
    <row r="131" spans="3:4" ht="12.75">
      <c r="C131" s="42"/>
      <c r="D131" s="42"/>
    </row>
    <row r="132" spans="3:4" ht="12.75">
      <c r="C132" s="42"/>
      <c r="D132" s="42"/>
    </row>
    <row r="133" spans="3:4" ht="12.75">
      <c r="C133" s="42"/>
      <c r="D133" s="42"/>
    </row>
    <row r="134" spans="3:4" ht="12.75">
      <c r="C134" s="42"/>
      <c r="D134" s="42"/>
    </row>
    <row r="135" spans="3:4" ht="12.75">
      <c r="C135" s="42"/>
      <c r="D135" s="42"/>
    </row>
    <row r="136" spans="3:4" ht="12.75">
      <c r="C136" s="42"/>
      <c r="D136" s="42"/>
    </row>
    <row r="137" spans="3:4" ht="12.75">
      <c r="C137" s="42"/>
      <c r="D137" s="42"/>
    </row>
    <row r="138" spans="3:4" ht="12.75">
      <c r="C138" s="42"/>
      <c r="D138" s="42"/>
    </row>
    <row r="139" spans="3:4" ht="12.75">
      <c r="C139" s="42"/>
      <c r="D139" s="42"/>
    </row>
    <row r="140" spans="3:4" ht="12.75">
      <c r="C140" s="42"/>
      <c r="D140" s="42"/>
    </row>
    <row r="141" spans="3:4" ht="12.75">
      <c r="C141" s="42"/>
      <c r="D141" s="42"/>
    </row>
    <row r="142" spans="3:4" ht="12.75">
      <c r="C142" s="42"/>
      <c r="D142" s="42"/>
    </row>
    <row r="143" spans="3:4" ht="12.75">
      <c r="C143" s="42"/>
      <c r="D143" s="42"/>
    </row>
    <row r="144" spans="3:4" ht="12.75">
      <c r="C144" s="42"/>
      <c r="D144" s="42"/>
    </row>
    <row r="145" spans="3:4" ht="12.75">
      <c r="C145" s="42"/>
      <c r="D145" s="42"/>
    </row>
    <row r="146" spans="3:4" ht="12.75">
      <c r="C146" s="42"/>
      <c r="D146" s="42"/>
    </row>
    <row r="147" spans="3:4" ht="12.75">
      <c r="C147" s="42"/>
      <c r="D147" s="42"/>
    </row>
    <row r="148" spans="3:4" ht="12.75">
      <c r="C148" s="42"/>
      <c r="D148" s="42"/>
    </row>
    <row r="149" spans="3:4" ht="12.75">
      <c r="C149" s="42"/>
      <c r="D149" s="42"/>
    </row>
    <row r="150" spans="3:4" ht="12.75">
      <c r="C150" s="42"/>
      <c r="D150" s="42"/>
    </row>
    <row r="151" spans="3:4" ht="12.75">
      <c r="C151" s="42"/>
      <c r="D151" s="42"/>
    </row>
    <row r="152" spans="3:4" ht="12.75">
      <c r="C152" s="42"/>
      <c r="D152" s="42"/>
    </row>
    <row r="153" spans="3:4" ht="12.75">
      <c r="C153" s="42"/>
      <c r="D153" s="42"/>
    </row>
    <row r="154" spans="3:4" ht="12.75">
      <c r="C154" s="42"/>
      <c r="D154" s="42"/>
    </row>
    <row r="155" spans="3:4" ht="12.75">
      <c r="C155" s="42"/>
      <c r="D155" s="42"/>
    </row>
    <row r="156" spans="3:4" ht="12.75">
      <c r="C156" s="42"/>
      <c r="D156" s="42"/>
    </row>
    <row r="157" spans="3:4" ht="12.75">
      <c r="C157" s="42"/>
      <c r="D157" s="42"/>
    </row>
    <row r="158" spans="3:4" ht="12.75">
      <c r="C158" s="42"/>
      <c r="D158" s="42"/>
    </row>
    <row r="159" spans="3:4" ht="12.75">
      <c r="C159" s="42"/>
      <c r="D159" s="42"/>
    </row>
    <row r="160" spans="3:4" ht="12.75">
      <c r="C160" s="42"/>
      <c r="D160" s="42"/>
    </row>
    <row r="161" spans="3:4" ht="12.75">
      <c r="C161" s="42"/>
      <c r="D161" s="42"/>
    </row>
    <row r="162" spans="3:4" ht="12.75">
      <c r="C162" s="42"/>
      <c r="D162" s="42"/>
    </row>
    <row r="163" spans="3:4" ht="12.75">
      <c r="C163" s="42"/>
      <c r="D163" s="42"/>
    </row>
    <row r="164" spans="3:4" ht="12.75">
      <c r="C164" s="42"/>
      <c r="D164" s="42"/>
    </row>
    <row r="165" spans="3:4" ht="12.75">
      <c r="C165" s="42"/>
      <c r="D165" s="42"/>
    </row>
    <row r="166" spans="3:4" ht="12.75">
      <c r="C166" s="42"/>
      <c r="D166" s="42"/>
    </row>
    <row r="167" spans="3:4" ht="12.75">
      <c r="C167" s="42"/>
      <c r="D167" s="42"/>
    </row>
    <row r="168" spans="3:4" ht="12.75">
      <c r="C168" s="42"/>
      <c r="D168" s="42"/>
    </row>
    <row r="169" spans="3:4" ht="12.75">
      <c r="C169" s="42"/>
      <c r="D169" s="42"/>
    </row>
    <row r="170" spans="3:4" ht="12.75">
      <c r="C170" s="42"/>
      <c r="D170" s="42"/>
    </row>
    <row r="171" spans="3:4" ht="12.75">
      <c r="C171" s="42"/>
      <c r="D171" s="42"/>
    </row>
    <row r="172" spans="3:4" ht="12.75">
      <c r="C172" s="42"/>
      <c r="D172" s="42"/>
    </row>
    <row r="173" spans="3:4" ht="12.75">
      <c r="C173" s="42"/>
      <c r="D173" s="42"/>
    </row>
    <row r="174" spans="3:4" ht="12.75">
      <c r="C174" s="42"/>
      <c r="D174" s="42"/>
    </row>
    <row r="175" spans="3:4" ht="12.75">
      <c r="C175" s="42"/>
      <c r="D175" s="42"/>
    </row>
    <row r="176" spans="3:4" ht="12.75">
      <c r="C176" s="42"/>
      <c r="D176" s="42"/>
    </row>
    <row r="177" spans="3:4" ht="12.75">
      <c r="C177" s="42"/>
      <c r="D177" s="42"/>
    </row>
    <row r="178" spans="3:4" ht="12.75">
      <c r="C178" s="42"/>
      <c r="D178" s="42"/>
    </row>
    <row r="179" spans="3:4" ht="12.75">
      <c r="C179" s="42"/>
      <c r="D179" s="42"/>
    </row>
    <row r="180" spans="3:4" ht="12.75">
      <c r="C180" s="42"/>
      <c r="D180" s="42"/>
    </row>
    <row r="181" spans="3:4" ht="12.75">
      <c r="C181" s="42"/>
      <c r="D181" s="42"/>
    </row>
    <row r="182" spans="3:4" ht="12.75">
      <c r="C182" s="42"/>
      <c r="D182" s="42"/>
    </row>
    <row r="183" spans="3:4" ht="12.75">
      <c r="C183" s="42"/>
      <c r="D183" s="42"/>
    </row>
    <row r="184" spans="3:4" ht="12.75">
      <c r="C184" s="42"/>
      <c r="D184" s="42"/>
    </row>
    <row r="185" spans="3:4" ht="12.75">
      <c r="C185" s="42"/>
      <c r="D185" s="42"/>
    </row>
    <row r="186" spans="3:4" ht="12.75">
      <c r="C186" s="42"/>
      <c r="D186" s="42"/>
    </row>
    <row r="187" spans="3:4" ht="12.75">
      <c r="C187" s="42"/>
      <c r="D187" s="42"/>
    </row>
    <row r="188" spans="3:4" ht="12.75">
      <c r="C188" s="42"/>
      <c r="D188" s="42"/>
    </row>
    <row r="189" spans="3:4" ht="12.75">
      <c r="C189" s="42"/>
      <c r="D189" s="42"/>
    </row>
    <row r="190" spans="3:4" ht="12.75">
      <c r="C190" s="42"/>
      <c r="D190" s="42"/>
    </row>
    <row r="191" spans="3:4" ht="12.75">
      <c r="C191" s="42"/>
      <c r="D191" s="42"/>
    </row>
    <row r="192" spans="3:4" ht="12.75">
      <c r="C192" s="42"/>
      <c r="D192" s="42"/>
    </row>
    <row r="193" spans="3:4" ht="12.75">
      <c r="C193" s="42"/>
      <c r="D193" s="42"/>
    </row>
    <row r="194" spans="3:4" ht="12.75">
      <c r="C194" s="42"/>
      <c r="D194" s="42"/>
    </row>
    <row r="195" spans="3:4" ht="12.75">
      <c r="C195" s="42"/>
      <c r="D195" s="42"/>
    </row>
    <row r="196" spans="3:4" ht="12.75">
      <c r="C196" s="42"/>
      <c r="D196" s="42"/>
    </row>
    <row r="197" spans="3:4" ht="12.75">
      <c r="C197" s="42"/>
      <c r="D197" s="42"/>
    </row>
    <row r="198" spans="3:4" ht="12.75">
      <c r="C198" s="42"/>
      <c r="D198" s="42"/>
    </row>
    <row r="199" spans="3:4" ht="12.75">
      <c r="C199" s="42"/>
      <c r="D199" s="42"/>
    </row>
    <row r="200" spans="3:4" ht="12.75">
      <c r="C200" s="42"/>
      <c r="D200" s="42"/>
    </row>
    <row r="201" spans="3:4" ht="12.75">
      <c r="C201" s="42"/>
      <c r="D201" s="42"/>
    </row>
    <row r="202" spans="3:4" ht="12.75">
      <c r="C202" s="42"/>
      <c r="D202" s="42"/>
    </row>
    <row r="203" spans="3:4" ht="12.75">
      <c r="C203" s="42"/>
      <c r="D203" s="42"/>
    </row>
    <row r="204" spans="3:4" ht="12.75">
      <c r="C204" s="42"/>
      <c r="D204" s="42"/>
    </row>
    <row r="205" spans="3:4" ht="12.75">
      <c r="C205" s="42"/>
      <c r="D205" s="42"/>
    </row>
    <row r="206" spans="3:4" ht="12.75">
      <c r="C206" s="42"/>
      <c r="D206" s="42"/>
    </row>
    <row r="207" spans="3:4" ht="12.75">
      <c r="C207" s="42"/>
      <c r="D207" s="42"/>
    </row>
    <row r="208" spans="3:4" ht="12.75">
      <c r="C208" s="42"/>
      <c r="D208" s="42"/>
    </row>
    <row r="209" spans="3:4" ht="12.75">
      <c r="C209" s="42"/>
      <c r="D209" s="42"/>
    </row>
    <row r="210" spans="3:4" ht="12.75">
      <c r="C210" s="42"/>
      <c r="D210" s="42"/>
    </row>
    <row r="211" spans="3:4" ht="12.75">
      <c r="C211" s="42"/>
      <c r="D211" s="42"/>
    </row>
    <row r="212" spans="3:4" ht="12.75">
      <c r="C212" s="42"/>
      <c r="D212" s="42"/>
    </row>
    <row r="213" spans="3:4" ht="12.75">
      <c r="C213" s="42"/>
      <c r="D213" s="42"/>
    </row>
    <row r="214" spans="3:4" ht="12.75">
      <c r="C214" s="42"/>
      <c r="D214" s="42"/>
    </row>
    <row r="215" spans="3:4" ht="12.75">
      <c r="C215" s="42"/>
      <c r="D215" s="42"/>
    </row>
    <row r="216" spans="3:4" ht="12.75">
      <c r="C216" s="42"/>
      <c r="D216" s="42"/>
    </row>
    <row r="217" spans="3:4" ht="12.75">
      <c r="C217" s="42"/>
      <c r="D217" s="42"/>
    </row>
    <row r="218" spans="3:4" ht="12.75">
      <c r="C218" s="42"/>
      <c r="D218" s="42"/>
    </row>
    <row r="219" spans="3:4" ht="12.75">
      <c r="C219" s="42"/>
      <c r="D219" s="42"/>
    </row>
    <row r="220" spans="3:4" ht="12.75">
      <c r="C220" s="42"/>
      <c r="D220" s="42"/>
    </row>
    <row r="221" spans="3:4" ht="12.75">
      <c r="C221" s="42"/>
      <c r="D221" s="42"/>
    </row>
    <row r="222" spans="3:4" ht="12.75">
      <c r="C222" s="42"/>
      <c r="D222" s="42"/>
    </row>
    <row r="223" spans="3:4" ht="12.75">
      <c r="C223" s="42"/>
      <c r="D223" s="42"/>
    </row>
    <row r="224" spans="3:4" ht="12.75">
      <c r="C224" s="42"/>
      <c r="D224" s="42"/>
    </row>
    <row r="225" spans="3:4" ht="12.75">
      <c r="C225" s="42"/>
      <c r="D225" s="42"/>
    </row>
    <row r="226" spans="3:4" ht="12.75">
      <c r="C226" s="42"/>
      <c r="D226" s="42"/>
    </row>
    <row r="227" spans="3:4" ht="12.75">
      <c r="C227" s="42"/>
      <c r="D227" s="42"/>
    </row>
    <row r="228" spans="3:4" ht="12.75">
      <c r="C228" s="42"/>
      <c r="D228" s="42"/>
    </row>
    <row r="229" spans="3:4" ht="12.75">
      <c r="C229" s="42"/>
      <c r="D229" s="42"/>
    </row>
    <row r="230" spans="3:4" ht="12.75">
      <c r="C230" s="42"/>
      <c r="D230" s="42"/>
    </row>
    <row r="231" spans="3:4" ht="12.75">
      <c r="C231" s="42"/>
      <c r="D231" s="42"/>
    </row>
    <row r="232" spans="3:4" ht="12.75">
      <c r="C232" s="42"/>
      <c r="D232" s="42"/>
    </row>
    <row r="233" spans="3:4" ht="12.75">
      <c r="C233" s="42"/>
      <c r="D233" s="42"/>
    </row>
    <row r="234" spans="3:4" ht="12.75">
      <c r="C234" s="42"/>
      <c r="D234" s="42"/>
    </row>
    <row r="235" spans="3:4" ht="12.75">
      <c r="C235" s="42"/>
      <c r="D235" s="42"/>
    </row>
    <row r="236" spans="3:4" ht="12.75">
      <c r="C236" s="42"/>
      <c r="D236" s="42"/>
    </row>
    <row r="237" spans="3:4" ht="12.75">
      <c r="C237" s="42"/>
      <c r="D237" s="42"/>
    </row>
    <row r="238" spans="3:4" ht="12.75">
      <c r="C238" s="42"/>
      <c r="D238" s="42"/>
    </row>
    <row r="239" spans="3:4" ht="12.75">
      <c r="C239" s="42"/>
      <c r="D239" s="42"/>
    </row>
    <row r="240" spans="3:4" ht="12.75">
      <c r="C240" s="42"/>
      <c r="D240" s="42"/>
    </row>
    <row r="241" spans="3:4" ht="12.75">
      <c r="C241" s="42"/>
      <c r="D241" s="42"/>
    </row>
    <row r="242" spans="3:4" ht="12.75">
      <c r="C242" s="42"/>
      <c r="D242" s="42"/>
    </row>
    <row r="243" spans="3:4" ht="12.75">
      <c r="C243" s="42"/>
      <c r="D243" s="42"/>
    </row>
    <row r="244" spans="3:4" ht="12.75">
      <c r="C244" s="42"/>
      <c r="D244" s="42"/>
    </row>
    <row r="245" spans="3:4" ht="12.75">
      <c r="C245" s="42"/>
      <c r="D245" s="42"/>
    </row>
    <row r="246" spans="3:4" ht="12.75">
      <c r="C246" s="42"/>
      <c r="D246" s="42"/>
    </row>
    <row r="247" spans="3:4" ht="12.75">
      <c r="C247" s="42"/>
      <c r="D247" s="42"/>
    </row>
    <row r="248" spans="3:4" ht="12.75">
      <c r="C248" s="42"/>
      <c r="D248" s="42"/>
    </row>
    <row r="249" spans="3:4" ht="12.75">
      <c r="C249" s="42"/>
      <c r="D249" s="42"/>
    </row>
    <row r="250" spans="3:4" ht="12.75">
      <c r="C250" s="42"/>
      <c r="D250" s="42"/>
    </row>
    <row r="251" spans="3:4" ht="12.75">
      <c r="C251" s="42"/>
      <c r="D251" s="42"/>
    </row>
    <row r="252" spans="3:4" ht="12.75">
      <c r="C252" s="42"/>
      <c r="D252" s="42"/>
    </row>
    <row r="253" spans="3:4" ht="12.75">
      <c r="C253" s="42"/>
      <c r="D253" s="42"/>
    </row>
  </sheetData>
  <sheetProtection/>
  <mergeCells count="5">
    <mergeCell ref="A2:D3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7"/>
  <sheetViews>
    <sheetView zoomScalePageLayoutView="0" workbookViewId="0" topLeftCell="A10">
      <selection activeCell="E10" sqref="E10"/>
    </sheetView>
  </sheetViews>
  <sheetFormatPr defaultColWidth="9.00390625" defaultRowHeight="12.75"/>
  <cols>
    <col min="1" max="1" width="7.875" style="38" customWidth="1"/>
    <col min="2" max="2" width="40.125" style="38" customWidth="1"/>
    <col min="3" max="3" width="15.50390625" style="38" customWidth="1"/>
    <col min="4" max="4" width="21.625" style="38" customWidth="1"/>
    <col min="5" max="5" width="20.875" style="38" customWidth="1"/>
    <col min="6" max="6" width="13.875" style="38" customWidth="1"/>
    <col min="7" max="7" width="13.00390625" style="38" bestFit="1" customWidth="1"/>
    <col min="8" max="8" width="9.50390625" style="38" bestFit="1" customWidth="1"/>
    <col min="9" max="16384" width="9.375" style="38" customWidth="1"/>
  </cols>
  <sheetData>
    <row r="1" spans="5:6" ht="12.75">
      <c r="E1" s="526" t="s">
        <v>452</v>
      </c>
      <c r="F1" s="526"/>
    </row>
    <row r="2" spans="1:5" ht="18.75" customHeight="1">
      <c r="A2" s="782" t="s">
        <v>301</v>
      </c>
      <c r="B2" s="782"/>
      <c r="C2" s="782"/>
      <c r="D2" s="782"/>
      <c r="E2" s="790"/>
    </row>
    <row r="3" spans="1:5" ht="27.75" customHeight="1">
      <c r="A3" s="782"/>
      <c r="B3" s="782"/>
      <c r="C3" s="782"/>
      <c r="D3" s="782"/>
      <c r="E3" s="790"/>
    </row>
    <row r="4" spans="1:5" ht="27.75" customHeight="1">
      <c r="A4" s="120"/>
      <c r="B4" s="453" t="s">
        <v>604</v>
      </c>
      <c r="C4" s="120"/>
      <c r="D4" s="120"/>
      <c r="E4" s="402"/>
    </row>
    <row r="5" spans="1:4" ht="15" customHeight="1" thickBot="1">
      <c r="A5" s="56"/>
      <c r="B5" s="56"/>
      <c r="C5" s="56"/>
      <c r="D5" s="56"/>
    </row>
    <row r="6" spans="1:9" ht="25.5" customHeight="1">
      <c r="A6" s="785" t="s">
        <v>119</v>
      </c>
      <c r="B6" s="796"/>
      <c r="C6" s="787" t="s">
        <v>48</v>
      </c>
      <c r="D6" s="799" t="s">
        <v>603</v>
      </c>
      <c r="E6" s="791" t="s">
        <v>634</v>
      </c>
      <c r="F6" s="6"/>
      <c r="G6" s="6"/>
      <c r="H6" s="6"/>
      <c r="I6" s="6"/>
    </row>
    <row r="7" spans="1:9" ht="13.5" thickBot="1">
      <c r="A7" s="795"/>
      <c r="B7" s="797"/>
      <c r="C7" s="798"/>
      <c r="D7" s="792"/>
      <c r="E7" s="792"/>
      <c r="F7" s="6"/>
      <c r="G7" s="6"/>
      <c r="H7" s="6"/>
      <c r="I7" s="6"/>
    </row>
    <row r="8" spans="1:9" ht="13.5" thickBot="1">
      <c r="A8" s="171">
        <v>1</v>
      </c>
      <c r="B8" s="172">
        <v>2</v>
      </c>
      <c r="C8" s="172">
        <v>3</v>
      </c>
      <c r="D8" s="252">
        <v>4</v>
      </c>
      <c r="E8" s="26">
        <v>5</v>
      </c>
      <c r="F8" s="6"/>
      <c r="G8" s="6"/>
      <c r="H8" s="6"/>
      <c r="I8" s="6"/>
    </row>
    <row r="9" spans="1:9" ht="22.5" customHeight="1">
      <c r="A9" s="178" t="s">
        <v>93</v>
      </c>
      <c r="B9" s="179" t="s">
        <v>8</v>
      </c>
      <c r="C9" s="180" t="s">
        <v>2</v>
      </c>
      <c r="D9" s="528">
        <v>0.00187</v>
      </c>
      <c r="E9" s="529">
        <f>D9*1.08</f>
        <v>0.0020196</v>
      </c>
      <c r="F9" s="6"/>
      <c r="G9" s="6"/>
      <c r="H9" s="6"/>
      <c r="I9" s="6"/>
    </row>
    <row r="10" spans="1:9" ht="36" customHeight="1">
      <c r="A10" s="82" t="s">
        <v>3</v>
      </c>
      <c r="B10" s="83" t="s">
        <v>13</v>
      </c>
      <c r="C10" s="41" t="s">
        <v>235</v>
      </c>
      <c r="D10" s="40">
        <f>D14+D15</f>
        <v>12.6</v>
      </c>
      <c r="E10" s="527">
        <f>'Баланс электроэнергии 2015'!H9/1000</f>
        <v>12.8</v>
      </c>
      <c r="F10" s="6"/>
      <c r="G10" s="6"/>
      <c r="H10" s="6"/>
      <c r="I10" s="6"/>
    </row>
    <row r="11" spans="1:9" ht="18" customHeight="1">
      <c r="A11" s="82" t="s">
        <v>91</v>
      </c>
      <c r="B11" s="83" t="s">
        <v>238</v>
      </c>
      <c r="C11" s="41" t="s">
        <v>235</v>
      </c>
      <c r="D11" s="40"/>
      <c r="E11" s="500"/>
      <c r="F11" s="6"/>
      <c r="G11" s="6"/>
      <c r="H11" s="6"/>
      <c r="I11" s="6"/>
    </row>
    <row r="12" spans="1:9" ht="18" customHeight="1">
      <c r="A12" s="82" t="s">
        <v>92</v>
      </c>
      <c r="B12" s="83" t="s">
        <v>239</v>
      </c>
      <c r="C12" s="41" t="s">
        <v>235</v>
      </c>
      <c r="D12" s="628">
        <f>D14</f>
        <v>8.36</v>
      </c>
      <c r="E12" s="501">
        <f>E14</f>
        <v>8.459093000000001</v>
      </c>
      <c r="F12" s="6"/>
      <c r="G12" s="6"/>
      <c r="H12" s="6"/>
      <c r="I12" s="6"/>
    </row>
    <row r="13" spans="1:9" ht="18" customHeight="1">
      <c r="A13" s="82"/>
      <c r="B13" s="83" t="s">
        <v>299</v>
      </c>
      <c r="C13" s="41" t="s">
        <v>235</v>
      </c>
      <c r="D13" s="628"/>
      <c r="E13" s="629"/>
      <c r="F13" s="6"/>
      <c r="G13" s="6"/>
      <c r="H13" s="6"/>
      <c r="I13" s="6"/>
    </row>
    <row r="14" spans="1:9" ht="18" customHeight="1">
      <c r="A14" s="82"/>
      <c r="B14" s="83" t="s">
        <v>300</v>
      </c>
      <c r="C14" s="41" t="s">
        <v>235</v>
      </c>
      <c r="D14" s="628">
        <f>'Баланс электроэнергии'!C16/1000-'1.25 !'!D15</f>
        <v>8.36</v>
      </c>
      <c r="E14" s="501">
        <f>E10-E15</f>
        <v>8.459093000000001</v>
      </c>
      <c r="F14" s="6"/>
      <c r="G14" s="6"/>
      <c r="H14" s="6"/>
      <c r="I14" s="6"/>
    </row>
    <row r="15" spans="1:9" ht="18" customHeight="1">
      <c r="A15" s="82" t="s">
        <v>113</v>
      </c>
      <c r="B15" s="83" t="s">
        <v>240</v>
      </c>
      <c r="C15" s="41" t="s">
        <v>235</v>
      </c>
      <c r="D15" s="628">
        <f>Баланс!C53/1000</f>
        <v>4.24</v>
      </c>
      <c r="E15" s="501">
        <f>Баланс!D53/1000</f>
        <v>4.340907</v>
      </c>
      <c r="F15" s="6"/>
      <c r="G15" s="6"/>
      <c r="H15" s="6"/>
      <c r="I15" s="6"/>
    </row>
    <row r="16" spans="1:9" ht="18" customHeight="1">
      <c r="A16" s="82" t="s">
        <v>95</v>
      </c>
      <c r="B16" s="83" t="s">
        <v>11</v>
      </c>
      <c r="C16" s="41"/>
      <c r="D16" s="334">
        <f>'Баланс электроэнергии'!C19</f>
        <v>6.349206349206349</v>
      </c>
      <c r="E16" s="335">
        <f>'Баланс электроэнергии 2015'!H19</f>
        <v>6.35</v>
      </c>
      <c r="F16" s="6"/>
      <c r="G16" s="6"/>
      <c r="H16" s="6"/>
      <c r="I16" s="6"/>
    </row>
    <row r="17" spans="1:9" ht="18" customHeight="1">
      <c r="A17" s="82" t="s">
        <v>114</v>
      </c>
      <c r="B17" s="83" t="s">
        <v>238</v>
      </c>
      <c r="C17" s="41" t="s">
        <v>168</v>
      </c>
      <c r="D17" s="40"/>
      <c r="E17" s="500"/>
      <c r="F17" s="6"/>
      <c r="G17" s="6"/>
      <c r="H17" s="6"/>
      <c r="I17" s="6"/>
    </row>
    <row r="18" spans="1:9" ht="18" customHeight="1">
      <c r="A18" s="82" t="s">
        <v>115</v>
      </c>
      <c r="B18" s="83" t="s">
        <v>239</v>
      </c>
      <c r="C18" s="41" t="s">
        <v>168</v>
      </c>
      <c r="D18" s="40"/>
      <c r="E18" s="500"/>
      <c r="F18" s="6"/>
      <c r="G18" s="6"/>
      <c r="H18" s="6"/>
      <c r="I18" s="6"/>
    </row>
    <row r="19" spans="1:9" ht="18" customHeight="1">
      <c r="A19" s="82"/>
      <c r="B19" s="83" t="s">
        <v>299</v>
      </c>
      <c r="C19" s="41" t="s">
        <v>168</v>
      </c>
      <c r="D19" s="40"/>
      <c r="E19" s="500"/>
      <c r="F19" s="6"/>
      <c r="G19" s="6"/>
      <c r="H19" s="6"/>
      <c r="I19" s="6"/>
    </row>
    <row r="20" spans="1:9" ht="18" customHeight="1">
      <c r="A20" s="82"/>
      <c r="B20" s="83" t="s">
        <v>300</v>
      </c>
      <c r="C20" s="41" t="s">
        <v>168</v>
      </c>
      <c r="D20" s="334">
        <f>Баланс!C38</f>
        <v>2.857142857142857</v>
      </c>
      <c r="E20" s="335">
        <f>Баланс!D38</f>
        <v>2.8054140625</v>
      </c>
      <c r="F20" s="6"/>
      <c r="G20" s="6"/>
      <c r="H20" s="6"/>
      <c r="I20" s="6"/>
    </row>
    <row r="21" spans="1:9" ht="18" customHeight="1">
      <c r="A21" s="82" t="s">
        <v>116</v>
      </c>
      <c r="B21" s="83" t="s">
        <v>240</v>
      </c>
      <c r="C21" s="41" t="s">
        <v>168</v>
      </c>
      <c r="D21" s="334">
        <f>Баланс!C59</f>
        <v>3.594771241830065</v>
      </c>
      <c r="E21" s="335">
        <f>Баланс!D59</f>
        <v>3.646896484315814</v>
      </c>
      <c r="F21" s="6"/>
      <c r="G21" s="6"/>
      <c r="H21" s="6"/>
      <c r="I21" s="6"/>
    </row>
    <row r="22" spans="1:9" ht="18" customHeight="1">
      <c r="A22" s="82" t="s">
        <v>96</v>
      </c>
      <c r="B22" s="83" t="s">
        <v>12</v>
      </c>
      <c r="C22" s="41"/>
      <c r="D22" s="454">
        <f>'Баланс электроэнергии'!C21/1000</f>
        <v>11.8</v>
      </c>
      <c r="E22" s="335">
        <f>'Баланс электроэнергии 2015'!H21/1000</f>
        <v>11.987200000000001</v>
      </c>
      <c r="F22" s="6"/>
      <c r="G22" s="6"/>
      <c r="H22" s="6"/>
      <c r="I22" s="6"/>
    </row>
    <row r="23" spans="1:9" ht="18" customHeight="1">
      <c r="A23" s="82" t="s">
        <v>53</v>
      </c>
      <c r="B23" s="83" t="s">
        <v>238</v>
      </c>
      <c r="C23" s="41" t="s">
        <v>235</v>
      </c>
      <c r="D23" s="40"/>
      <c r="E23" s="500"/>
      <c r="F23" s="6"/>
      <c r="G23" s="6"/>
      <c r="H23" s="6"/>
      <c r="I23" s="6"/>
    </row>
    <row r="24" spans="1:9" ht="18" customHeight="1">
      <c r="A24" s="82" t="s">
        <v>54</v>
      </c>
      <c r="B24" s="83" t="s">
        <v>239</v>
      </c>
      <c r="C24" s="41" t="s">
        <v>235</v>
      </c>
      <c r="D24" s="40"/>
      <c r="E24" s="500"/>
      <c r="F24" s="6"/>
      <c r="G24" s="6"/>
      <c r="H24" s="6"/>
      <c r="I24" s="6"/>
    </row>
    <row r="25" spans="1:9" ht="18" customHeight="1">
      <c r="A25" s="82"/>
      <c r="B25" s="83" t="s">
        <v>299</v>
      </c>
      <c r="C25" s="41" t="s">
        <v>235</v>
      </c>
      <c r="D25" s="40"/>
      <c r="E25" s="500"/>
      <c r="F25" s="6"/>
      <c r="G25" s="6"/>
      <c r="H25" s="6"/>
      <c r="I25" s="6"/>
    </row>
    <row r="26" spans="1:9" ht="18" customHeight="1">
      <c r="A26" s="82"/>
      <c r="B26" s="83" t="s">
        <v>300</v>
      </c>
      <c r="C26" s="41" t="s">
        <v>235</v>
      </c>
      <c r="D26" s="454">
        <f>D22-D27</f>
        <v>8</v>
      </c>
      <c r="E26" s="504">
        <f>E22-E27</f>
        <v>8.100000000000001</v>
      </c>
      <c r="F26" s="6"/>
      <c r="G26" s="6"/>
      <c r="H26" s="6"/>
      <c r="I26" s="6"/>
    </row>
    <row r="27" spans="1:9" ht="18" customHeight="1">
      <c r="A27" s="82" t="s">
        <v>55</v>
      </c>
      <c r="B27" s="83" t="s">
        <v>240</v>
      </c>
      <c r="C27" s="41" t="s">
        <v>235</v>
      </c>
      <c r="D27" s="454">
        <f>'Баланс электроэнергии'!G21/1000</f>
        <v>3.8</v>
      </c>
      <c r="E27" s="335">
        <f>'Баланс электроэнергии 2015'!L21/1000</f>
        <v>3.8871999999999995</v>
      </c>
      <c r="F27" s="6"/>
      <c r="G27" s="6"/>
      <c r="H27" s="6"/>
      <c r="I27" s="6"/>
    </row>
    <row r="28" spans="1:9" ht="15" customHeight="1">
      <c r="A28" s="82" t="s">
        <v>97</v>
      </c>
      <c r="B28" s="83" t="s">
        <v>9</v>
      </c>
      <c r="C28" s="41"/>
      <c r="D28" s="334">
        <f>D32+D33</f>
        <v>1496</v>
      </c>
      <c r="E28" s="335">
        <f>E32+E33</f>
        <v>1641.53088</v>
      </c>
      <c r="F28" s="337"/>
      <c r="G28" s="793"/>
      <c r="H28" s="794"/>
      <c r="I28" s="6"/>
    </row>
    <row r="29" spans="1:10" ht="18" customHeight="1">
      <c r="A29" s="82" t="s">
        <v>111</v>
      </c>
      <c r="B29" s="83" t="s">
        <v>238</v>
      </c>
      <c r="C29" s="41" t="s">
        <v>107</v>
      </c>
      <c r="D29" s="334"/>
      <c r="E29" s="503"/>
      <c r="F29" s="48"/>
      <c r="G29" s="51"/>
      <c r="H29" s="51"/>
      <c r="I29" s="6"/>
      <c r="J29" s="38">
        <f>'Баланс электроэнергии 2015'!F18*'1.25 !'!D9</f>
        <v>0.6452515409999999</v>
      </c>
    </row>
    <row r="30" spans="1:9" ht="18" customHeight="1">
      <c r="A30" s="82" t="s">
        <v>40</v>
      </c>
      <c r="B30" s="83" t="s">
        <v>239</v>
      </c>
      <c r="C30" s="41" t="s">
        <v>107</v>
      </c>
      <c r="D30" s="334"/>
      <c r="E30" s="503"/>
      <c r="F30" s="48"/>
      <c r="G30" s="51"/>
      <c r="H30" s="51"/>
      <c r="I30" s="6"/>
    </row>
    <row r="31" spans="1:9" ht="18" customHeight="1">
      <c r="A31" s="82"/>
      <c r="B31" s="83" t="s">
        <v>299</v>
      </c>
      <c r="C31" s="41" t="s">
        <v>107</v>
      </c>
      <c r="D31" s="334"/>
      <c r="E31" s="503"/>
      <c r="F31" s="48"/>
      <c r="G31" s="51"/>
      <c r="H31" s="51"/>
      <c r="I31" s="6"/>
    </row>
    <row r="32" spans="1:9" ht="18" customHeight="1">
      <c r="A32" s="82"/>
      <c r="B32" s="83" t="s">
        <v>300</v>
      </c>
      <c r="C32" s="41" t="s">
        <v>107</v>
      </c>
      <c r="D32" s="334">
        <f>D9*1000*'Баланс электроэнергии'!F18</f>
        <v>673.1999999999999</v>
      </c>
      <c r="E32" s="335">
        <f>E9*1000*'Баланс электроэнергии'!K18</f>
        <v>725.2242228</v>
      </c>
      <c r="F32" s="88"/>
      <c r="G32" s="51"/>
      <c r="H32" s="51"/>
      <c r="I32" s="6"/>
    </row>
    <row r="33" spans="1:9" ht="18" customHeight="1">
      <c r="A33" s="82" t="s">
        <v>56</v>
      </c>
      <c r="B33" s="83" t="s">
        <v>240</v>
      </c>
      <c r="C33" s="41" t="s">
        <v>107</v>
      </c>
      <c r="D33" s="334">
        <f>D9*1000*'Баланс электроэнергии'!G18</f>
        <v>822.8</v>
      </c>
      <c r="E33" s="335">
        <f>E9*1000*'Баланс электроэнергии'!L18</f>
        <v>916.3066572</v>
      </c>
      <c r="F33" s="48"/>
      <c r="G33" s="84"/>
      <c r="H33" s="84"/>
      <c r="I33" s="6"/>
    </row>
    <row r="34" spans="1:9" ht="35.25" customHeight="1">
      <c r="A34" s="82">
        <v>6</v>
      </c>
      <c r="B34" s="83" t="s">
        <v>14</v>
      </c>
      <c r="C34" s="41"/>
      <c r="D34" s="334">
        <f>D28/D22</f>
        <v>126.77966101694915</v>
      </c>
      <c r="E34" s="335">
        <f>E28/E22</f>
        <v>136.94030966364122</v>
      </c>
      <c r="F34" s="6"/>
      <c r="G34" s="6"/>
      <c r="H34" s="6"/>
      <c r="I34" s="6">
        <v>105.9</v>
      </c>
    </row>
    <row r="35" spans="1:9" ht="18" customHeight="1">
      <c r="A35" s="82" t="s">
        <v>42</v>
      </c>
      <c r="B35" s="83" t="s">
        <v>238</v>
      </c>
      <c r="C35" s="41" t="s">
        <v>212</v>
      </c>
      <c r="D35" s="40"/>
      <c r="E35" s="502"/>
      <c r="F35" s="6"/>
      <c r="G35" s="6"/>
      <c r="H35" s="6"/>
      <c r="I35" s="6"/>
    </row>
    <row r="36" spans="1:9" ht="18" customHeight="1">
      <c r="A36" s="82" t="s">
        <v>43</v>
      </c>
      <c r="B36" s="83" t="s">
        <v>239</v>
      </c>
      <c r="C36" s="41" t="s">
        <v>212</v>
      </c>
      <c r="D36" s="40"/>
      <c r="E36" s="502"/>
      <c r="F36" s="6"/>
      <c r="G36" s="6"/>
      <c r="H36" s="6"/>
      <c r="I36" s="6"/>
    </row>
    <row r="37" spans="1:9" ht="18" customHeight="1">
      <c r="A37" s="85"/>
      <c r="B37" s="83" t="s">
        <v>299</v>
      </c>
      <c r="C37" s="41" t="s">
        <v>212</v>
      </c>
      <c r="D37" s="40"/>
      <c r="E37" s="502"/>
      <c r="F37" s="6"/>
      <c r="G37" s="6"/>
      <c r="H37" s="6"/>
      <c r="I37" s="6"/>
    </row>
    <row r="38" spans="1:9" ht="18" customHeight="1">
      <c r="A38" s="85"/>
      <c r="B38" s="83" t="s">
        <v>300</v>
      </c>
      <c r="C38" s="41" t="s">
        <v>212</v>
      </c>
      <c r="D38" s="454">
        <f>D32/D26</f>
        <v>84.14999999999999</v>
      </c>
      <c r="E38" s="504">
        <f>E32/E26</f>
        <v>89.53385466666666</v>
      </c>
      <c r="F38" s="6"/>
      <c r="G38" s="6"/>
      <c r="H38" s="6"/>
      <c r="I38" s="6"/>
    </row>
    <row r="39" spans="1:9" ht="18" customHeight="1" thickBot="1">
      <c r="A39" s="86" t="s">
        <v>36</v>
      </c>
      <c r="B39" s="43" t="s">
        <v>240</v>
      </c>
      <c r="C39" s="181" t="s">
        <v>212</v>
      </c>
      <c r="D39" s="684">
        <f>D33/D27</f>
        <v>216.52631578947367</v>
      </c>
      <c r="E39" s="685">
        <f>E33/E27</f>
        <v>235.7240834533855</v>
      </c>
      <c r="F39" s="6"/>
      <c r="G39" s="6"/>
      <c r="H39" s="6"/>
      <c r="I39" s="6"/>
    </row>
    <row r="40" spans="1:9" ht="14.25" customHeight="1">
      <c r="A40" s="48"/>
      <c r="B40" s="48"/>
      <c r="C40" s="58"/>
      <c r="D40" s="58"/>
      <c r="E40" s="87"/>
      <c r="F40" s="45"/>
      <c r="G40" s="6"/>
      <c r="H40" s="6"/>
      <c r="I40" s="6"/>
    </row>
    <row r="41" spans="1:5" ht="26.25" customHeight="1">
      <c r="A41" s="127"/>
      <c r="B41" s="127" t="s">
        <v>638</v>
      </c>
      <c r="C41" s="1"/>
      <c r="E41" s="370"/>
    </row>
    <row r="42" spans="1:5" ht="30" customHeight="1">
      <c r="A42" s="127"/>
      <c r="B42" s="127"/>
      <c r="C42" s="127"/>
      <c r="E42" s="370" t="s">
        <v>340</v>
      </c>
    </row>
    <row r="43" spans="1:3" ht="14.25" customHeight="1">
      <c r="A43" s="127"/>
      <c r="B43" s="127" t="s">
        <v>376</v>
      </c>
      <c r="C43" s="127"/>
    </row>
    <row r="44" spans="1:5" ht="19.5" customHeight="1">
      <c r="A44" s="127"/>
      <c r="B44" s="372" t="s">
        <v>378</v>
      </c>
      <c r="C44" s="1"/>
      <c r="E44" s="372" t="s">
        <v>336</v>
      </c>
    </row>
    <row r="45" spans="1:5" ht="12.75" customHeight="1">
      <c r="A45" s="34"/>
      <c r="B45" s="34"/>
      <c r="C45" s="35"/>
      <c r="D45" s="35"/>
      <c r="E45" s="48"/>
    </row>
    <row r="46" spans="1:4" ht="10.5" customHeight="1">
      <c r="A46" s="34"/>
      <c r="B46" s="34"/>
      <c r="C46" s="35"/>
      <c r="D46" s="35"/>
    </row>
    <row r="47" spans="1:4" ht="12.75">
      <c r="A47" s="34"/>
      <c r="B47" s="34" t="s">
        <v>341</v>
      </c>
      <c r="C47" s="35"/>
      <c r="D47" s="35"/>
    </row>
    <row r="48" spans="1:4" ht="12.75">
      <c r="A48" s="34"/>
      <c r="B48" s="35" t="s">
        <v>430</v>
      </c>
      <c r="C48" s="35"/>
      <c r="D48" s="35"/>
    </row>
    <row r="49" spans="1:6" ht="12.75">
      <c r="A49" s="48"/>
      <c r="B49" s="48"/>
      <c r="C49" s="58"/>
      <c r="D49" s="58"/>
      <c r="E49" s="48"/>
      <c r="F49" s="48"/>
    </row>
    <row r="50" spans="1:6" ht="12.75">
      <c r="A50" s="48"/>
      <c r="B50" s="48"/>
      <c r="C50" s="58"/>
      <c r="D50" s="58"/>
      <c r="E50" s="48"/>
      <c r="F50" s="48"/>
    </row>
    <row r="51" spans="1:6" ht="12.75">
      <c r="A51" s="48"/>
      <c r="B51" s="48"/>
      <c r="C51" s="58"/>
      <c r="D51" s="58"/>
      <c r="E51" s="48"/>
      <c r="F51" s="48"/>
    </row>
    <row r="53" spans="1:6" ht="12.75">
      <c r="A53" s="48"/>
      <c r="B53" s="48"/>
      <c r="C53" s="58"/>
      <c r="D53" s="58"/>
      <c r="E53" s="48"/>
      <c r="F53" s="48"/>
    </row>
    <row r="54" spans="3:4" ht="12.75">
      <c r="C54" s="42"/>
      <c r="D54" s="42"/>
    </row>
    <row r="55" spans="3:4" ht="12.75">
      <c r="C55" s="42"/>
      <c r="D55" s="42"/>
    </row>
    <row r="56" spans="3:4" ht="12.75">
      <c r="C56" s="42"/>
      <c r="D56" s="42"/>
    </row>
    <row r="57" spans="3:4" ht="12.75">
      <c r="C57" s="42"/>
      <c r="D57" s="42"/>
    </row>
    <row r="58" spans="3:4" ht="12.75">
      <c r="C58" s="42"/>
      <c r="D58" s="42"/>
    </row>
    <row r="59" spans="3:4" ht="12.75">
      <c r="C59" s="42"/>
      <c r="D59" s="42"/>
    </row>
    <row r="60" spans="3:4" ht="12.75">
      <c r="C60" s="42"/>
      <c r="D60" s="42"/>
    </row>
    <row r="61" spans="3:4" ht="12.75">
      <c r="C61" s="42"/>
      <c r="D61" s="42"/>
    </row>
    <row r="62" spans="3:4" ht="12.75">
      <c r="C62" s="42"/>
      <c r="D62" s="42"/>
    </row>
    <row r="63" spans="3:4" ht="12.75">
      <c r="C63" s="42"/>
      <c r="D63" s="42"/>
    </row>
    <row r="64" spans="3:4" ht="12.75">
      <c r="C64" s="42"/>
      <c r="D64" s="42"/>
    </row>
    <row r="65" spans="3:4" ht="12.75">
      <c r="C65" s="42"/>
      <c r="D65" s="42"/>
    </row>
    <row r="66" spans="3:4" ht="12.75">
      <c r="C66" s="42"/>
      <c r="D66" s="42"/>
    </row>
    <row r="67" spans="3:4" ht="12.75">
      <c r="C67" s="42"/>
      <c r="D67" s="42"/>
    </row>
    <row r="68" spans="3:4" ht="12.75">
      <c r="C68" s="42"/>
      <c r="D68" s="42"/>
    </row>
    <row r="69" spans="3:4" ht="12.75">
      <c r="C69" s="42"/>
      <c r="D69" s="42"/>
    </row>
    <row r="70" spans="3:4" ht="12.75">
      <c r="C70" s="42"/>
      <c r="D70" s="42"/>
    </row>
    <row r="71" spans="3:4" ht="12.75">
      <c r="C71" s="42"/>
      <c r="D71" s="42"/>
    </row>
    <row r="72" spans="3:4" ht="12.75">
      <c r="C72" s="42"/>
      <c r="D72" s="42"/>
    </row>
    <row r="73" spans="3:4" ht="12.75">
      <c r="C73" s="42"/>
      <c r="D73" s="42"/>
    </row>
    <row r="74" spans="3:4" ht="12.75">
      <c r="C74" s="42"/>
      <c r="D74" s="42"/>
    </row>
    <row r="75" spans="3:4" ht="12.75">
      <c r="C75" s="42"/>
      <c r="D75" s="42"/>
    </row>
    <row r="76" spans="3:4" ht="12.75">
      <c r="C76" s="42"/>
      <c r="D76" s="42"/>
    </row>
    <row r="77" spans="3:4" ht="12.75">
      <c r="C77" s="42"/>
      <c r="D77" s="42"/>
    </row>
    <row r="78" spans="3:4" ht="12.75">
      <c r="C78" s="42"/>
      <c r="D78" s="42"/>
    </row>
    <row r="79" spans="3:4" ht="12.75">
      <c r="C79" s="42"/>
      <c r="D79" s="42"/>
    </row>
    <row r="80" spans="3:4" ht="12.75">
      <c r="C80" s="42"/>
      <c r="D80" s="42"/>
    </row>
    <row r="81" spans="3:4" ht="12.75">
      <c r="C81" s="42"/>
      <c r="D81" s="42"/>
    </row>
    <row r="82" spans="3:4" ht="12.75">
      <c r="C82" s="42"/>
      <c r="D82" s="42"/>
    </row>
    <row r="83" spans="3:4" ht="12.75">
      <c r="C83" s="42"/>
      <c r="D83" s="42"/>
    </row>
    <row r="84" spans="3:4" ht="12.75">
      <c r="C84" s="42"/>
      <c r="D84" s="42"/>
    </row>
    <row r="85" spans="3:4" ht="12.75">
      <c r="C85" s="42"/>
      <c r="D85" s="42"/>
    </row>
    <row r="86" spans="3:4" ht="12.75">
      <c r="C86" s="42"/>
      <c r="D86" s="42"/>
    </row>
    <row r="87" spans="3:4" ht="12.75">
      <c r="C87" s="42"/>
      <c r="D87" s="42"/>
    </row>
    <row r="88" spans="3:4" ht="12.75">
      <c r="C88" s="42"/>
      <c r="D88" s="42"/>
    </row>
    <row r="89" spans="3:4" ht="12.75">
      <c r="C89" s="42"/>
      <c r="D89" s="42"/>
    </row>
    <row r="90" spans="3:4" ht="12.75">
      <c r="C90" s="42"/>
      <c r="D90" s="42"/>
    </row>
    <row r="91" spans="3:4" ht="12.75">
      <c r="C91" s="42"/>
      <c r="D91" s="42"/>
    </row>
    <row r="92" spans="3:4" ht="12.75">
      <c r="C92" s="42"/>
      <c r="D92" s="42"/>
    </row>
    <row r="93" spans="3:4" ht="12.75">
      <c r="C93" s="42"/>
      <c r="D93" s="42"/>
    </row>
    <row r="94" spans="3:4" ht="12.75">
      <c r="C94" s="42"/>
      <c r="D94" s="42"/>
    </row>
    <row r="95" spans="3:4" ht="12.75">
      <c r="C95" s="42"/>
      <c r="D95" s="42"/>
    </row>
    <row r="96" spans="3:4" ht="12.75">
      <c r="C96" s="42"/>
      <c r="D96" s="42"/>
    </row>
    <row r="97" spans="3:4" ht="12.75">
      <c r="C97" s="42"/>
      <c r="D97" s="42"/>
    </row>
    <row r="98" spans="3:4" ht="12.75">
      <c r="C98" s="42"/>
      <c r="D98" s="42"/>
    </row>
    <row r="99" spans="3:4" ht="12.75">
      <c r="C99" s="42"/>
      <c r="D99" s="42"/>
    </row>
    <row r="100" spans="3:4" ht="12.75">
      <c r="C100" s="42"/>
      <c r="D100" s="42"/>
    </row>
    <row r="101" spans="3:4" ht="12.75">
      <c r="C101" s="42"/>
      <c r="D101" s="42"/>
    </row>
    <row r="102" spans="3:4" ht="12.75">
      <c r="C102" s="42"/>
      <c r="D102" s="42"/>
    </row>
    <row r="103" spans="3:4" ht="12.75">
      <c r="C103" s="42"/>
      <c r="D103" s="42"/>
    </row>
    <row r="104" spans="3:4" ht="12.75">
      <c r="C104" s="42"/>
      <c r="D104" s="42"/>
    </row>
    <row r="105" spans="3:4" ht="12.75">
      <c r="C105" s="42"/>
      <c r="D105" s="42"/>
    </row>
    <row r="106" spans="3:4" ht="12.75">
      <c r="C106" s="42"/>
      <c r="D106" s="42"/>
    </row>
    <row r="107" spans="3:4" ht="12.75">
      <c r="C107" s="42"/>
      <c r="D107" s="42"/>
    </row>
    <row r="108" spans="3:4" ht="12.75">
      <c r="C108" s="42"/>
      <c r="D108" s="42"/>
    </row>
    <row r="109" spans="3:4" ht="12.75">
      <c r="C109" s="42"/>
      <c r="D109" s="42"/>
    </row>
    <row r="110" spans="3:4" ht="12.75">
      <c r="C110" s="42"/>
      <c r="D110" s="42"/>
    </row>
    <row r="111" spans="3:4" ht="12.75">
      <c r="C111" s="42"/>
      <c r="D111" s="42"/>
    </row>
    <row r="112" spans="3:4" ht="12.75">
      <c r="C112" s="42"/>
      <c r="D112" s="42"/>
    </row>
    <row r="113" spans="3:4" ht="12.75">
      <c r="C113" s="42"/>
      <c r="D113" s="42"/>
    </row>
    <row r="114" spans="3:4" ht="12.75">
      <c r="C114" s="42"/>
      <c r="D114" s="42"/>
    </row>
    <row r="115" spans="3:4" ht="12.75">
      <c r="C115" s="42"/>
      <c r="D115" s="42"/>
    </row>
    <row r="116" spans="3:4" ht="12.75">
      <c r="C116" s="42"/>
      <c r="D116" s="42"/>
    </row>
    <row r="117" spans="3:4" ht="12.75">
      <c r="C117" s="42"/>
      <c r="D117" s="42"/>
    </row>
    <row r="118" spans="3:4" ht="12.75">
      <c r="C118" s="42"/>
      <c r="D118" s="42"/>
    </row>
    <row r="119" spans="3:4" ht="12.75">
      <c r="C119" s="42"/>
      <c r="D119" s="42"/>
    </row>
    <row r="120" spans="3:4" ht="12.75">
      <c r="C120" s="42"/>
      <c r="D120" s="42"/>
    </row>
    <row r="121" spans="3:4" ht="12.75">
      <c r="C121" s="42"/>
      <c r="D121" s="42"/>
    </row>
    <row r="122" spans="3:4" ht="12.75">
      <c r="C122" s="42"/>
      <c r="D122" s="42"/>
    </row>
    <row r="123" spans="3:4" ht="12.75">
      <c r="C123" s="42"/>
      <c r="D123" s="42"/>
    </row>
    <row r="124" spans="3:4" ht="12.75">
      <c r="C124" s="42"/>
      <c r="D124" s="42"/>
    </row>
    <row r="125" spans="3:4" ht="12.75">
      <c r="C125" s="42"/>
      <c r="D125" s="42"/>
    </row>
    <row r="126" spans="3:4" ht="12.75">
      <c r="C126" s="42"/>
      <c r="D126" s="42"/>
    </row>
    <row r="127" spans="3:4" ht="12.75">
      <c r="C127" s="42"/>
      <c r="D127" s="42"/>
    </row>
    <row r="128" spans="3:4" ht="12.75">
      <c r="C128" s="42"/>
      <c r="D128" s="42"/>
    </row>
    <row r="129" spans="3:4" ht="12.75">
      <c r="C129" s="42"/>
      <c r="D129" s="42"/>
    </row>
    <row r="130" spans="3:4" ht="12.75">
      <c r="C130" s="42"/>
      <c r="D130" s="42"/>
    </row>
    <row r="131" spans="3:4" ht="12.75">
      <c r="C131" s="42"/>
      <c r="D131" s="42"/>
    </row>
    <row r="132" spans="3:4" ht="12.75">
      <c r="C132" s="42"/>
      <c r="D132" s="42"/>
    </row>
    <row r="133" spans="3:4" ht="12.75">
      <c r="C133" s="42"/>
      <c r="D133" s="42"/>
    </row>
    <row r="134" spans="3:4" ht="12.75">
      <c r="C134" s="42"/>
      <c r="D134" s="42"/>
    </row>
    <row r="135" spans="3:4" ht="12.75">
      <c r="C135" s="42"/>
      <c r="D135" s="42"/>
    </row>
    <row r="136" spans="3:4" ht="12.75">
      <c r="C136" s="42"/>
      <c r="D136" s="42"/>
    </row>
    <row r="137" spans="3:4" ht="12.75">
      <c r="C137" s="42"/>
      <c r="D137" s="42"/>
    </row>
    <row r="138" spans="3:4" ht="12.75">
      <c r="C138" s="42"/>
      <c r="D138" s="42"/>
    </row>
    <row r="139" spans="3:4" ht="12.75">
      <c r="C139" s="42"/>
      <c r="D139" s="42"/>
    </row>
    <row r="140" spans="3:4" ht="12.75">
      <c r="C140" s="42"/>
      <c r="D140" s="42"/>
    </row>
    <row r="141" spans="3:4" ht="12.75">
      <c r="C141" s="42"/>
      <c r="D141" s="42"/>
    </row>
    <row r="142" spans="3:4" ht="12.75">
      <c r="C142" s="42"/>
      <c r="D142" s="42"/>
    </row>
    <row r="143" spans="3:4" ht="12.75">
      <c r="C143" s="42"/>
      <c r="D143" s="42"/>
    </row>
    <row r="144" spans="3:4" ht="12.75">
      <c r="C144" s="42"/>
      <c r="D144" s="42"/>
    </row>
    <row r="145" spans="3:4" ht="12.75">
      <c r="C145" s="42"/>
      <c r="D145" s="42"/>
    </row>
    <row r="146" spans="3:4" ht="12.75">
      <c r="C146" s="42"/>
      <c r="D146" s="42"/>
    </row>
    <row r="147" spans="3:4" ht="12.75">
      <c r="C147" s="42"/>
      <c r="D147" s="42"/>
    </row>
    <row r="148" spans="3:4" ht="12.75">
      <c r="C148" s="42"/>
      <c r="D148" s="42"/>
    </row>
    <row r="149" spans="3:4" ht="12.75">
      <c r="C149" s="42"/>
      <c r="D149" s="42"/>
    </row>
    <row r="150" spans="3:4" ht="12.75">
      <c r="C150" s="42"/>
      <c r="D150" s="42"/>
    </row>
    <row r="151" spans="3:4" ht="12.75">
      <c r="C151" s="42"/>
      <c r="D151" s="42"/>
    </row>
    <row r="152" spans="3:4" ht="12.75">
      <c r="C152" s="42"/>
      <c r="D152" s="42"/>
    </row>
    <row r="153" spans="3:4" ht="12.75">
      <c r="C153" s="42"/>
      <c r="D153" s="42"/>
    </row>
    <row r="154" spans="3:4" ht="12.75">
      <c r="C154" s="42"/>
      <c r="D154" s="42"/>
    </row>
    <row r="155" spans="3:4" ht="12.75">
      <c r="C155" s="42"/>
      <c r="D155" s="42"/>
    </row>
    <row r="156" spans="3:4" ht="12.75">
      <c r="C156" s="42"/>
      <c r="D156" s="42"/>
    </row>
    <row r="157" spans="3:4" ht="12.75">
      <c r="C157" s="42"/>
      <c r="D157" s="42"/>
    </row>
    <row r="158" spans="3:4" ht="12.75">
      <c r="C158" s="42"/>
      <c r="D158" s="42"/>
    </row>
    <row r="159" spans="3:4" ht="12.75">
      <c r="C159" s="42"/>
      <c r="D159" s="42"/>
    </row>
    <row r="160" spans="3:4" ht="12.75">
      <c r="C160" s="42"/>
      <c r="D160" s="42"/>
    </row>
    <row r="161" spans="3:4" ht="12.75">
      <c r="C161" s="42"/>
      <c r="D161" s="42"/>
    </row>
    <row r="162" spans="3:4" ht="12.75">
      <c r="C162" s="42"/>
      <c r="D162" s="42"/>
    </row>
    <row r="163" spans="3:4" ht="12.75">
      <c r="C163" s="42"/>
      <c r="D163" s="42"/>
    </row>
    <row r="164" spans="3:4" ht="12.75">
      <c r="C164" s="42"/>
      <c r="D164" s="42"/>
    </row>
    <row r="165" spans="3:4" ht="12.75">
      <c r="C165" s="42"/>
      <c r="D165" s="42"/>
    </row>
    <row r="166" spans="3:4" ht="12.75">
      <c r="C166" s="42"/>
      <c r="D166" s="42"/>
    </row>
    <row r="167" spans="3:4" ht="12.75">
      <c r="C167" s="42"/>
      <c r="D167" s="42"/>
    </row>
    <row r="168" spans="3:4" ht="12.75">
      <c r="C168" s="42"/>
      <c r="D168" s="42"/>
    </row>
    <row r="169" spans="3:4" ht="12.75">
      <c r="C169" s="42"/>
      <c r="D169" s="42"/>
    </row>
    <row r="170" spans="3:4" ht="12.75">
      <c r="C170" s="42"/>
      <c r="D170" s="42"/>
    </row>
    <row r="171" spans="3:4" ht="12.75">
      <c r="C171" s="42"/>
      <c r="D171" s="42"/>
    </row>
    <row r="172" spans="3:4" ht="12.75">
      <c r="C172" s="42"/>
      <c r="D172" s="42"/>
    </row>
    <row r="173" spans="3:4" ht="12.75">
      <c r="C173" s="42"/>
      <c r="D173" s="42"/>
    </row>
    <row r="174" spans="3:4" ht="12.75">
      <c r="C174" s="42"/>
      <c r="D174" s="42"/>
    </row>
    <row r="175" spans="3:4" ht="12.75">
      <c r="C175" s="42"/>
      <c r="D175" s="42"/>
    </row>
    <row r="176" spans="3:4" ht="12.75">
      <c r="C176" s="42"/>
      <c r="D176" s="42"/>
    </row>
    <row r="177" spans="3:4" ht="12.75">
      <c r="C177" s="42"/>
      <c r="D177" s="42"/>
    </row>
    <row r="178" spans="3:4" ht="12.75">
      <c r="C178" s="42"/>
      <c r="D178" s="42"/>
    </row>
    <row r="179" spans="3:4" ht="12.75">
      <c r="C179" s="42"/>
      <c r="D179" s="42"/>
    </row>
    <row r="180" spans="3:4" ht="12.75">
      <c r="C180" s="42"/>
      <c r="D180" s="42"/>
    </row>
    <row r="181" spans="3:4" ht="12.75">
      <c r="C181" s="42"/>
      <c r="D181" s="42"/>
    </row>
    <row r="182" spans="3:4" ht="12.75">
      <c r="C182" s="42"/>
      <c r="D182" s="42"/>
    </row>
    <row r="183" spans="3:4" ht="12.75">
      <c r="C183" s="42"/>
      <c r="D183" s="42"/>
    </row>
    <row r="184" spans="3:4" ht="12.75">
      <c r="C184" s="42"/>
      <c r="D184" s="42"/>
    </row>
    <row r="185" spans="3:4" ht="12.75">
      <c r="C185" s="42"/>
      <c r="D185" s="42"/>
    </row>
    <row r="186" spans="3:4" ht="12.75">
      <c r="C186" s="42"/>
      <c r="D186" s="42"/>
    </row>
    <row r="187" spans="3:4" ht="12.75">
      <c r="C187" s="42"/>
      <c r="D187" s="42"/>
    </row>
    <row r="188" spans="3:4" ht="12.75">
      <c r="C188" s="42"/>
      <c r="D188" s="42"/>
    </row>
    <row r="189" spans="3:4" ht="12.75">
      <c r="C189" s="42"/>
      <c r="D189" s="42"/>
    </row>
    <row r="190" spans="3:4" ht="12.75">
      <c r="C190" s="42"/>
      <c r="D190" s="42"/>
    </row>
    <row r="191" spans="3:4" ht="12.75">
      <c r="C191" s="42"/>
      <c r="D191" s="42"/>
    </row>
    <row r="192" spans="3:4" ht="12.75">
      <c r="C192" s="42"/>
      <c r="D192" s="42"/>
    </row>
    <row r="193" spans="3:4" ht="12.75">
      <c r="C193" s="42"/>
      <c r="D193" s="42"/>
    </row>
    <row r="194" spans="3:4" ht="12.75">
      <c r="C194" s="42"/>
      <c r="D194" s="42"/>
    </row>
    <row r="195" spans="3:4" ht="12.75">
      <c r="C195" s="42"/>
      <c r="D195" s="42"/>
    </row>
    <row r="196" spans="3:4" ht="12.75">
      <c r="C196" s="42"/>
      <c r="D196" s="42"/>
    </row>
    <row r="197" spans="3:4" ht="12.75">
      <c r="C197" s="42"/>
      <c r="D197" s="42"/>
    </row>
    <row r="198" spans="3:4" ht="12.75">
      <c r="C198" s="42"/>
      <c r="D198" s="42"/>
    </row>
    <row r="199" spans="3:4" ht="12.75">
      <c r="C199" s="42"/>
      <c r="D199" s="42"/>
    </row>
    <row r="200" spans="3:4" ht="12.75">
      <c r="C200" s="42"/>
      <c r="D200" s="42"/>
    </row>
    <row r="201" spans="3:4" ht="12.75">
      <c r="C201" s="42"/>
      <c r="D201" s="42"/>
    </row>
    <row r="202" spans="3:4" ht="12.75">
      <c r="C202" s="42"/>
      <c r="D202" s="42"/>
    </row>
    <row r="203" spans="3:4" ht="12.75">
      <c r="C203" s="42"/>
      <c r="D203" s="42"/>
    </row>
    <row r="204" spans="3:4" ht="12.75">
      <c r="C204" s="42"/>
      <c r="D204" s="42"/>
    </row>
    <row r="205" spans="3:4" ht="12.75">
      <c r="C205" s="42"/>
      <c r="D205" s="42"/>
    </row>
    <row r="206" spans="3:4" ht="12.75">
      <c r="C206" s="42"/>
      <c r="D206" s="42"/>
    </row>
    <row r="207" spans="3:4" ht="12.75">
      <c r="C207" s="42"/>
      <c r="D207" s="42"/>
    </row>
    <row r="208" spans="3:4" ht="12.75">
      <c r="C208" s="42"/>
      <c r="D208" s="42"/>
    </row>
    <row r="209" spans="3:4" ht="12.75">
      <c r="C209" s="42"/>
      <c r="D209" s="42"/>
    </row>
    <row r="210" spans="3:4" ht="12.75">
      <c r="C210" s="42"/>
      <c r="D210" s="42"/>
    </row>
    <row r="211" spans="3:4" ht="12.75">
      <c r="C211" s="42"/>
      <c r="D211" s="42"/>
    </row>
    <row r="212" spans="3:4" ht="12.75">
      <c r="C212" s="42"/>
      <c r="D212" s="42"/>
    </row>
    <row r="213" spans="3:4" ht="12.75">
      <c r="C213" s="42"/>
      <c r="D213" s="42"/>
    </row>
    <row r="214" spans="3:4" ht="12.75">
      <c r="C214" s="42"/>
      <c r="D214" s="42"/>
    </row>
    <row r="215" spans="3:4" ht="12.75">
      <c r="C215" s="42"/>
      <c r="D215" s="42"/>
    </row>
    <row r="216" spans="3:4" ht="12.75">
      <c r="C216" s="42"/>
      <c r="D216" s="42"/>
    </row>
    <row r="217" spans="3:4" ht="12.75">
      <c r="C217" s="42"/>
      <c r="D217" s="42"/>
    </row>
    <row r="218" spans="3:4" ht="12.75">
      <c r="C218" s="42"/>
      <c r="D218" s="42"/>
    </row>
    <row r="219" spans="3:4" ht="12.75">
      <c r="C219" s="42"/>
      <c r="D219" s="42"/>
    </row>
    <row r="220" spans="3:4" ht="12.75">
      <c r="C220" s="42"/>
      <c r="D220" s="42"/>
    </row>
    <row r="221" spans="3:4" ht="12.75">
      <c r="C221" s="42"/>
      <c r="D221" s="42"/>
    </row>
    <row r="222" spans="3:4" ht="12.75">
      <c r="C222" s="42"/>
      <c r="D222" s="42"/>
    </row>
    <row r="223" spans="3:4" ht="12.75">
      <c r="C223" s="42"/>
      <c r="D223" s="42"/>
    </row>
    <row r="224" spans="3:4" ht="12.75">
      <c r="C224" s="42"/>
      <c r="D224" s="42"/>
    </row>
    <row r="225" spans="3:4" ht="12.75">
      <c r="C225" s="42"/>
      <c r="D225" s="42"/>
    </row>
    <row r="226" spans="3:4" ht="12.75">
      <c r="C226" s="42"/>
      <c r="D226" s="42"/>
    </row>
    <row r="227" spans="3:4" ht="12.75">
      <c r="C227" s="42"/>
      <c r="D227" s="42"/>
    </row>
    <row r="228" spans="3:4" ht="12.75">
      <c r="C228" s="42"/>
      <c r="D228" s="42"/>
    </row>
    <row r="229" spans="3:4" ht="12.75">
      <c r="C229" s="42"/>
      <c r="D229" s="42"/>
    </row>
    <row r="230" spans="3:4" ht="12.75">
      <c r="C230" s="42"/>
      <c r="D230" s="42"/>
    </row>
    <row r="231" spans="3:4" ht="12.75">
      <c r="C231" s="42"/>
      <c r="D231" s="42"/>
    </row>
    <row r="232" spans="3:4" ht="12.75">
      <c r="C232" s="42"/>
      <c r="D232" s="42"/>
    </row>
    <row r="233" spans="3:4" ht="12.75">
      <c r="C233" s="42"/>
      <c r="D233" s="42"/>
    </row>
    <row r="234" spans="3:4" ht="12.75">
      <c r="C234" s="42"/>
      <c r="D234" s="42"/>
    </row>
    <row r="235" spans="3:4" ht="12.75">
      <c r="C235" s="42"/>
      <c r="D235" s="42"/>
    </row>
    <row r="236" spans="3:4" ht="12.75">
      <c r="C236" s="42"/>
      <c r="D236" s="42"/>
    </row>
    <row r="237" spans="3:4" ht="12.75">
      <c r="C237" s="42"/>
      <c r="D237" s="42"/>
    </row>
    <row r="238" spans="3:4" ht="12.75">
      <c r="C238" s="42"/>
      <c r="D238" s="42"/>
    </row>
    <row r="239" spans="3:4" ht="12.75">
      <c r="C239" s="42"/>
      <c r="D239" s="42"/>
    </row>
    <row r="240" spans="3:4" ht="12.75">
      <c r="C240" s="42"/>
      <c r="D240" s="42"/>
    </row>
    <row r="241" spans="3:4" ht="12.75">
      <c r="C241" s="42"/>
      <c r="D241" s="42"/>
    </row>
    <row r="242" spans="3:4" ht="12.75">
      <c r="C242" s="42"/>
      <c r="D242" s="42"/>
    </row>
    <row r="243" spans="3:4" ht="12.75">
      <c r="C243" s="42"/>
      <c r="D243" s="42"/>
    </row>
    <row r="244" spans="3:4" ht="12.75">
      <c r="C244" s="42"/>
      <c r="D244" s="42"/>
    </row>
    <row r="245" spans="3:4" ht="12.75">
      <c r="C245" s="42"/>
      <c r="D245" s="42"/>
    </row>
    <row r="246" spans="3:4" ht="12.75">
      <c r="C246" s="42"/>
      <c r="D246" s="42"/>
    </row>
    <row r="247" spans="3:4" ht="12.75">
      <c r="C247" s="42"/>
      <c r="D247" s="42"/>
    </row>
  </sheetData>
  <sheetProtection/>
  <mergeCells count="7">
    <mergeCell ref="A2:E3"/>
    <mergeCell ref="E6:E7"/>
    <mergeCell ref="G28:H28"/>
    <mergeCell ref="A6:A7"/>
    <mergeCell ref="B6:B7"/>
    <mergeCell ref="C6:C7"/>
    <mergeCell ref="D6:D7"/>
  </mergeCells>
  <printOptions/>
  <pageMargins left="0.7874015748031497" right="0.7874015748031497" top="0.5905511811023623" bottom="0.5905511811023623" header="0" footer="0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47"/>
  <sheetViews>
    <sheetView zoomScalePageLayoutView="0" workbookViewId="0" topLeftCell="A25">
      <selection activeCell="L54" sqref="L54"/>
    </sheetView>
  </sheetViews>
  <sheetFormatPr defaultColWidth="9.00390625" defaultRowHeight="12.75"/>
  <cols>
    <col min="1" max="1" width="9.125" style="38" customWidth="1"/>
    <col min="2" max="2" width="49.375" style="38" customWidth="1"/>
    <col min="3" max="3" width="15.50390625" style="38" customWidth="1"/>
    <col min="4" max="4" width="21.625" style="38" customWidth="1"/>
    <col min="5" max="5" width="13.875" style="38" customWidth="1"/>
    <col min="6" max="6" width="13.00390625" style="38" bestFit="1" customWidth="1"/>
    <col min="7" max="7" width="9.50390625" style="38" bestFit="1" customWidth="1"/>
    <col min="8" max="16384" width="9.375" style="38" customWidth="1"/>
  </cols>
  <sheetData>
    <row r="1" spans="4:5" ht="12.75">
      <c r="D1" s="526" t="s">
        <v>452</v>
      </c>
      <c r="E1" s="526"/>
    </row>
    <row r="2" spans="1:4" ht="18.75" customHeight="1">
      <c r="A2" s="782" t="s">
        <v>301</v>
      </c>
      <c r="B2" s="782"/>
      <c r="C2" s="782"/>
      <c r="D2" s="782"/>
    </row>
    <row r="3" spans="1:4" ht="25.5" customHeight="1">
      <c r="A3" s="782"/>
      <c r="B3" s="782"/>
      <c r="C3" s="782"/>
      <c r="D3" s="782"/>
    </row>
    <row r="4" spans="1:4" ht="20.25" customHeight="1">
      <c r="A4" s="120"/>
      <c r="B4" s="453" t="s">
        <v>604</v>
      </c>
      <c r="C4" s="120"/>
      <c r="D4" s="120"/>
    </row>
    <row r="5" spans="1:4" ht="10.5" customHeight="1" thickBot="1">
      <c r="A5" s="56"/>
      <c r="B5" s="56"/>
      <c r="C5" s="56"/>
      <c r="D5" s="56"/>
    </row>
    <row r="6" spans="1:8" ht="25.5" customHeight="1">
      <c r="A6" s="785" t="s">
        <v>119</v>
      </c>
      <c r="B6" s="796"/>
      <c r="C6" s="787" t="s">
        <v>48</v>
      </c>
      <c r="D6" s="799" t="s">
        <v>640</v>
      </c>
      <c r="E6" s="6"/>
      <c r="F6" s="6"/>
      <c r="G6" s="6"/>
      <c r="H6" s="6"/>
    </row>
    <row r="7" spans="1:8" ht="13.5" thickBot="1">
      <c r="A7" s="795"/>
      <c r="B7" s="797"/>
      <c r="C7" s="798"/>
      <c r="D7" s="792"/>
      <c r="E7" s="6"/>
      <c r="F7" s="6"/>
      <c r="G7" s="6"/>
      <c r="H7" s="6"/>
    </row>
    <row r="8" spans="1:8" ht="13.5" thickBot="1">
      <c r="A8" s="171">
        <v>1</v>
      </c>
      <c r="B8" s="172">
        <v>2</v>
      </c>
      <c r="C8" s="172">
        <v>3</v>
      </c>
      <c r="D8" s="172">
        <v>4</v>
      </c>
      <c r="E8" s="6"/>
      <c r="F8" s="6"/>
      <c r="G8" s="6"/>
      <c r="H8" s="6"/>
    </row>
    <row r="9" spans="1:8" ht="22.5" customHeight="1">
      <c r="A9" s="178" t="s">
        <v>93</v>
      </c>
      <c r="B9" s="179" t="s">
        <v>8</v>
      </c>
      <c r="C9" s="180" t="s">
        <v>2</v>
      </c>
      <c r="D9" s="528">
        <v>0.00179</v>
      </c>
      <c r="E9" s="6"/>
      <c r="F9" s="6"/>
      <c r="G9" s="6"/>
      <c r="H9" s="6"/>
    </row>
    <row r="10" spans="1:8" ht="21.75" customHeight="1">
      <c r="A10" s="82" t="s">
        <v>3</v>
      </c>
      <c r="B10" s="83" t="s">
        <v>13</v>
      </c>
      <c r="C10" s="41" t="s">
        <v>235</v>
      </c>
      <c r="D10" s="40">
        <v>12.338</v>
      </c>
      <c r="E10" s="6"/>
      <c r="F10" s="6"/>
      <c r="G10" s="6"/>
      <c r="H10" s="6"/>
    </row>
    <row r="11" spans="1:8" ht="13.5" customHeight="1">
      <c r="A11" s="82" t="s">
        <v>91</v>
      </c>
      <c r="B11" s="83" t="s">
        <v>238</v>
      </c>
      <c r="C11" s="41" t="s">
        <v>235</v>
      </c>
      <c r="D11" s="40"/>
      <c r="E11" s="6"/>
      <c r="F11" s="6"/>
      <c r="G11" s="6"/>
      <c r="H11" s="6"/>
    </row>
    <row r="12" spans="1:8" ht="18" customHeight="1">
      <c r="A12" s="82" t="s">
        <v>92</v>
      </c>
      <c r="B12" s="83" t="s">
        <v>239</v>
      </c>
      <c r="C12" s="41" t="s">
        <v>235</v>
      </c>
      <c r="D12" s="628">
        <f>D14</f>
        <v>7.929232000000001</v>
      </c>
      <c r="E12" s="6"/>
      <c r="F12" s="6"/>
      <c r="G12" s="6"/>
      <c r="H12" s="6"/>
    </row>
    <row r="13" spans="1:8" ht="15" customHeight="1">
      <c r="A13" s="82"/>
      <c r="B13" s="83" t="s">
        <v>299</v>
      </c>
      <c r="C13" s="41" t="s">
        <v>235</v>
      </c>
      <c r="D13" s="628"/>
      <c r="E13" s="6"/>
      <c r="F13" s="6"/>
      <c r="G13" s="6"/>
      <c r="H13" s="6"/>
    </row>
    <row r="14" spans="1:8" ht="15.75" customHeight="1">
      <c r="A14" s="82"/>
      <c r="B14" s="83" t="s">
        <v>300</v>
      </c>
      <c r="C14" s="41" t="s">
        <v>235</v>
      </c>
      <c r="D14" s="628">
        <f>D10-D15</f>
        <v>7.929232000000001</v>
      </c>
      <c r="E14" s="6"/>
      <c r="F14" s="6"/>
      <c r="G14" s="6"/>
      <c r="H14" s="6"/>
    </row>
    <row r="15" spans="1:8" ht="18" customHeight="1">
      <c r="A15" s="82" t="s">
        <v>113</v>
      </c>
      <c r="B15" s="83" t="s">
        <v>240</v>
      </c>
      <c r="C15" s="41" t="s">
        <v>235</v>
      </c>
      <c r="D15" s="334">
        <f>'Баланс электроэнергии 2015'!F26/1000</f>
        <v>4.4087679999999985</v>
      </c>
      <c r="E15" s="6"/>
      <c r="F15" s="6"/>
      <c r="G15" s="6"/>
      <c r="H15" s="6"/>
    </row>
    <row r="16" spans="1:8" ht="18" customHeight="1">
      <c r="A16" s="82" t="s">
        <v>95</v>
      </c>
      <c r="B16" s="83" t="s">
        <v>11</v>
      </c>
      <c r="C16" s="41"/>
      <c r="D16" s="334">
        <v>6.4</v>
      </c>
      <c r="E16" s="6"/>
      <c r="F16" s="6"/>
      <c r="G16" s="6"/>
      <c r="H16" s="6"/>
    </row>
    <row r="17" spans="1:8" ht="18" customHeight="1">
      <c r="A17" s="82" t="s">
        <v>114</v>
      </c>
      <c r="B17" s="83" t="s">
        <v>238</v>
      </c>
      <c r="C17" s="41" t="s">
        <v>168</v>
      </c>
      <c r="D17" s="40"/>
      <c r="E17" s="6"/>
      <c r="F17" s="6"/>
      <c r="G17" s="6"/>
      <c r="H17" s="6"/>
    </row>
    <row r="18" spans="1:8" ht="18" customHeight="1">
      <c r="A18" s="82" t="s">
        <v>115</v>
      </c>
      <c r="B18" s="83" t="s">
        <v>239</v>
      </c>
      <c r="C18" s="41" t="s">
        <v>168</v>
      </c>
      <c r="D18" s="40"/>
      <c r="E18" s="6"/>
      <c r="F18" s="6"/>
      <c r="G18" s="6"/>
      <c r="H18" s="6"/>
    </row>
    <row r="19" spans="1:8" ht="18" customHeight="1">
      <c r="A19" s="82"/>
      <c r="B19" s="83" t="s">
        <v>299</v>
      </c>
      <c r="C19" s="41" t="s">
        <v>168</v>
      </c>
      <c r="D19" s="40"/>
      <c r="E19" s="6"/>
      <c r="F19" s="6"/>
      <c r="G19" s="6"/>
      <c r="H19" s="6"/>
    </row>
    <row r="20" spans="1:8" ht="18" customHeight="1">
      <c r="A20" s="82"/>
      <c r="B20" s="83" t="s">
        <v>300</v>
      </c>
      <c r="C20" s="41" t="s">
        <v>168</v>
      </c>
      <c r="D20" s="334">
        <v>2.98</v>
      </c>
      <c r="E20" s="6"/>
      <c r="F20" s="6"/>
      <c r="G20" s="6"/>
      <c r="H20" s="6"/>
    </row>
    <row r="21" spans="1:8" ht="18" customHeight="1">
      <c r="A21" s="82" t="s">
        <v>116</v>
      </c>
      <c r="B21" s="83" t="s">
        <v>240</v>
      </c>
      <c r="C21" s="41" t="s">
        <v>168</v>
      </c>
      <c r="D21" s="334">
        <v>3.51</v>
      </c>
      <c r="E21" s="6"/>
      <c r="F21" s="6"/>
      <c r="G21" s="6"/>
      <c r="H21" s="6"/>
    </row>
    <row r="22" spans="1:8" ht="18" customHeight="1">
      <c r="A22" s="82" t="s">
        <v>96</v>
      </c>
      <c r="B22" s="83" t="s">
        <v>12</v>
      </c>
      <c r="C22" s="41"/>
      <c r="D22" s="454">
        <v>11.554</v>
      </c>
      <c r="E22" s="6"/>
      <c r="F22" s="6"/>
      <c r="G22" s="6"/>
      <c r="H22" s="6"/>
    </row>
    <row r="23" spans="1:8" ht="18" customHeight="1">
      <c r="A23" s="82" t="s">
        <v>53</v>
      </c>
      <c r="B23" s="83" t="s">
        <v>238</v>
      </c>
      <c r="C23" s="41" t="s">
        <v>235</v>
      </c>
      <c r="D23" s="40"/>
      <c r="E23" s="6"/>
      <c r="F23" s="6"/>
      <c r="G23" s="6"/>
      <c r="H23" s="6"/>
    </row>
    <row r="24" spans="1:8" ht="18" customHeight="1">
      <c r="A24" s="82" t="s">
        <v>54</v>
      </c>
      <c r="B24" s="83" t="s">
        <v>239</v>
      </c>
      <c r="C24" s="41" t="s">
        <v>235</v>
      </c>
      <c r="D24" s="40"/>
      <c r="E24" s="6"/>
      <c r="F24" s="6"/>
      <c r="G24" s="6"/>
      <c r="H24" s="6"/>
    </row>
    <row r="25" spans="1:8" ht="18" customHeight="1">
      <c r="A25" s="82"/>
      <c r="B25" s="83" t="s">
        <v>299</v>
      </c>
      <c r="C25" s="41" t="s">
        <v>235</v>
      </c>
      <c r="D25" s="40"/>
      <c r="E25" s="6"/>
      <c r="F25" s="6"/>
      <c r="G25" s="6"/>
      <c r="H25" s="6"/>
    </row>
    <row r="26" spans="1:8" ht="18" customHeight="1">
      <c r="A26" s="82"/>
      <c r="B26" s="83" t="s">
        <v>300</v>
      </c>
      <c r="C26" s="41" t="s">
        <v>235</v>
      </c>
      <c r="D26" s="454">
        <f>D22-D27</f>
        <v>7.583668800000002</v>
      </c>
      <c r="E26" s="6"/>
      <c r="F26" s="6"/>
      <c r="G26" s="6"/>
      <c r="H26" s="6"/>
    </row>
    <row r="27" spans="1:8" ht="18" customHeight="1">
      <c r="A27" s="82" t="s">
        <v>55</v>
      </c>
      <c r="B27" s="83" t="s">
        <v>240</v>
      </c>
      <c r="C27" s="41" t="s">
        <v>235</v>
      </c>
      <c r="D27" s="454">
        <f>'Баланс электроэнергии 2015'!G21/1000</f>
        <v>3.970331199999998</v>
      </c>
      <c r="E27" s="6"/>
      <c r="F27" s="6"/>
      <c r="G27" s="6"/>
      <c r="H27" s="6"/>
    </row>
    <row r="28" spans="1:8" ht="15" customHeight="1">
      <c r="A28" s="82" t="s">
        <v>97</v>
      </c>
      <c r="B28" s="83" t="s">
        <v>9</v>
      </c>
      <c r="C28" s="41"/>
      <c r="D28" s="334">
        <f>D32+D33</f>
        <v>1402.4490689999998</v>
      </c>
      <c r="E28" s="337"/>
      <c r="F28" s="793"/>
      <c r="G28" s="794"/>
      <c r="H28" s="6"/>
    </row>
    <row r="29" spans="1:8" ht="18" customHeight="1">
      <c r="A29" s="82" t="s">
        <v>111</v>
      </c>
      <c r="B29" s="83" t="s">
        <v>238</v>
      </c>
      <c r="C29" s="41" t="s">
        <v>107</v>
      </c>
      <c r="D29" s="334"/>
      <c r="E29" s="48"/>
      <c r="F29" s="51"/>
      <c r="G29" s="51"/>
      <c r="H29" s="6"/>
    </row>
    <row r="30" spans="1:8" ht="18" customHeight="1">
      <c r="A30" s="82" t="s">
        <v>40</v>
      </c>
      <c r="B30" s="83" t="s">
        <v>239</v>
      </c>
      <c r="C30" s="41" t="s">
        <v>107</v>
      </c>
      <c r="D30" s="334"/>
      <c r="E30" s="48"/>
      <c r="F30" s="51"/>
      <c r="G30" s="51"/>
      <c r="H30" s="6"/>
    </row>
    <row r="31" spans="1:8" ht="18" customHeight="1">
      <c r="A31" s="82"/>
      <c r="B31" s="83" t="s">
        <v>299</v>
      </c>
      <c r="C31" s="41" t="s">
        <v>107</v>
      </c>
      <c r="D31" s="334"/>
      <c r="E31" s="48"/>
      <c r="F31" s="51"/>
      <c r="G31" s="51"/>
      <c r="H31" s="6"/>
    </row>
    <row r="32" spans="1:8" ht="18" customHeight="1">
      <c r="A32" s="82"/>
      <c r="B32" s="83" t="s">
        <v>300</v>
      </c>
      <c r="C32" s="41" t="s">
        <v>107</v>
      </c>
      <c r="D32" s="334">
        <f>'Баланс электроэнергии 2015'!F18*D9*1000</f>
        <v>617.6471969999999</v>
      </c>
      <c r="E32" s="88"/>
      <c r="F32" s="51"/>
      <c r="G32" s="51"/>
      <c r="H32" s="6"/>
    </row>
    <row r="33" spans="1:8" ht="18" customHeight="1">
      <c r="A33" s="82" t="s">
        <v>56</v>
      </c>
      <c r="B33" s="83" t="s">
        <v>240</v>
      </c>
      <c r="C33" s="41" t="s">
        <v>107</v>
      </c>
      <c r="D33" s="334">
        <f>'Баланс электроэнергии 2015'!G18*D9*1000</f>
        <v>784.8018719999999</v>
      </c>
      <c r="E33" s="48"/>
      <c r="F33" s="84"/>
      <c r="G33" s="84"/>
      <c r="H33" s="6"/>
    </row>
    <row r="34" spans="1:8" ht="35.25" customHeight="1">
      <c r="A34" s="82">
        <v>6</v>
      </c>
      <c r="B34" s="83" t="s">
        <v>14</v>
      </c>
      <c r="C34" s="41"/>
      <c r="D34" s="334">
        <f>D28/D22</f>
        <v>121.3821247187121</v>
      </c>
      <c r="E34" s="6"/>
      <c r="F34" s="6"/>
      <c r="G34" s="6"/>
      <c r="H34" s="6"/>
    </row>
    <row r="35" spans="1:8" ht="13.5" customHeight="1">
      <c r="A35" s="82" t="s">
        <v>42</v>
      </c>
      <c r="B35" s="83" t="s">
        <v>238</v>
      </c>
      <c r="C35" s="41" t="s">
        <v>212</v>
      </c>
      <c r="D35" s="40"/>
      <c r="E35" s="6"/>
      <c r="F35" s="6"/>
      <c r="G35" s="6"/>
      <c r="H35" s="6"/>
    </row>
    <row r="36" spans="1:8" ht="18" customHeight="1">
      <c r="A36" s="82" t="s">
        <v>43</v>
      </c>
      <c r="B36" s="83" t="s">
        <v>239</v>
      </c>
      <c r="C36" s="41" t="s">
        <v>212</v>
      </c>
      <c r="D36" s="40"/>
      <c r="E36" s="6"/>
      <c r="F36" s="6"/>
      <c r="G36" s="6"/>
      <c r="H36" s="6"/>
    </row>
    <row r="37" spans="1:8" ht="18" customHeight="1">
      <c r="A37" s="85"/>
      <c r="B37" s="83" t="s">
        <v>299</v>
      </c>
      <c r="C37" s="41" t="s">
        <v>212</v>
      </c>
      <c r="D37" s="40"/>
      <c r="E37" s="6"/>
      <c r="F37" s="6"/>
      <c r="G37" s="6"/>
      <c r="H37" s="6"/>
    </row>
    <row r="38" spans="1:8" ht="18" customHeight="1">
      <c r="A38" s="85"/>
      <c r="B38" s="83" t="s">
        <v>300</v>
      </c>
      <c r="C38" s="41" t="s">
        <v>212</v>
      </c>
      <c r="D38" s="454">
        <f>D32/D26</f>
        <v>81.4443791374433</v>
      </c>
      <c r="E38" s="6"/>
      <c r="F38" s="6"/>
      <c r="G38" s="6"/>
      <c r="H38" s="6"/>
    </row>
    <row r="39" spans="1:8" ht="18" customHeight="1" thickBot="1">
      <c r="A39" s="86" t="s">
        <v>36</v>
      </c>
      <c r="B39" s="43" t="s">
        <v>240</v>
      </c>
      <c r="C39" s="181" t="s">
        <v>212</v>
      </c>
      <c r="D39" s="251">
        <f>D33/D27</f>
        <v>197.66660071079215</v>
      </c>
      <c r="E39" s="6"/>
      <c r="F39" s="6"/>
      <c r="G39" s="6"/>
      <c r="H39" s="6"/>
    </row>
    <row r="40" spans="1:8" ht="16.5" customHeight="1">
      <c r="A40" s="48"/>
      <c r="B40" s="48"/>
      <c r="C40" s="58"/>
      <c r="D40" s="58"/>
      <c r="E40" s="45"/>
      <c r="F40" s="6"/>
      <c r="G40" s="6"/>
      <c r="H40" s="6"/>
    </row>
    <row r="41" spans="1:5" ht="26.25" customHeight="1">
      <c r="A41" s="127"/>
      <c r="B41" s="127" t="s">
        <v>638</v>
      </c>
      <c r="C41" s="1"/>
      <c r="E41" s="370"/>
    </row>
    <row r="42" spans="1:4" ht="30" customHeight="1">
      <c r="A42" s="127"/>
      <c r="B42" s="127"/>
      <c r="C42" s="127"/>
      <c r="D42" s="370" t="s">
        <v>340</v>
      </c>
    </row>
    <row r="43" spans="1:3" ht="14.25" customHeight="1">
      <c r="A43" s="127"/>
      <c r="B43" s="127" t="s">
        <v>376</v>
      </c>
      <c r="C43" s="127"/>
    </row>
    <row r="44" spans="1:4" ht="19.5" customHeight="1">
      <c r="A44" s="127"/>
      <c r="B44" s="372" t="s">
        <v>378</v>
      </c>
      <c r="C44" s="1"/>
      <c r="D44" s="372" t="s">
        <v>336</v>
      </c>
    </row>
    <row r="45" spans="1:5" ht="12.75" customHeight="1">
      <c r="A45" s="34"/>
      <c r="B45" s="34"/>
      <c r="C45" s="35"/>
      <c r="D45" s="35"/>
      <c r="E45" s="48"/>
    </row>
    <row r="46" spans="1:4" ht="10.5" customHeight="1">
      <c r="A46" s="34"/>
      <c r="B46" s="34"/>
      <c r="C46" s="35"/>
      <c r="D46" s="35"/>
    </row>
    <row r="47" spans="1:4" ht="12.75">
      <c r="A47" s="34"/>
      <c r="B47" s="34" t="s">
        <v>341</v>
      </c>
      <c r="C47" s="35"/>
      <c r="D47" s="35"/>
    </row>
    <row r="48" spans="1:4" ht="12.75">
      <c r="A48" s="34"/>
      <c r="B48" s="35" t="s">
        <v>430</v>
      </c>
      <c r="C48" s="35"/>
      <c r="D48" s="35"/>
    </row>
    <row r="49" spans="1:5" ht="12.75">
      <c r="A49" s="48"/>
      <c r="B49" s="48"/>
      <c r="C49" s="58"/>
      <c r="D49" s="58"/>
      <c r="E49" s="48"/>
    </row>
    <row r="50" spans="1:5" ht="12.75">
      <c r="A50" s="48"/>
      <c r="B50" s="48"/>
      <c r="C50" s="58"/>
      <c r="D50" s="58"/>
      <c r="E50" s="48"/>
    </row>
    <row r="51" spans="1:5" ht="12.75">
      <c r="A51" s="48"/>
      <c r="B51" s="48"/>
      <c r="C51" s="58"/>
      <c r="D51" s="58"/>
      <c r="E51" s="48"/>
    </row>
    <row r="53" spans="1:5" ht="12.75">
      <c r="A53" s="48"/>
      <c r="B53" s="48"/>
      <c r="C53" s="58"/>
      <c r="D53" s="58"/>
      <c r="E53" s="48"/>
    </row>
    <row r="54" spans="3:4" ht="12.75">
      <c r="C54" s="42"/>
      <c r="D54" s="42"/>
    </row>
    <row r="55" spans="3:4" ht="12.75">
      <c r="C55" s="42"/>
      <c r="D55" s="42"/>
    </row>
    <row r="56" spans="3:4" ht="12.75">
      <c r="C56" s="42"/>
      <c r="D56" s="42"/>
    </row>
    <row r="57" spans="3:4" ht="12.75">
      <c r="C57" s="42"/>
      <c r="D57" s="42"/>
    </row>
    <row r="58" spans="3:4" ht="12.75">
      <c r="C58" s="42"/>
      <c r="D58" s="42"/>
    </row>
    <row r="59" spans="3:4" ht="12.75">
      <c r="C59" s="42"/>
      <c r="D59" s="42"/>
    </row>
    <row r="60" spans="3:4" ht="12.75">
      <c r="C60" s="42"/>
      <c r="D60" s="42"/>
    </row>
    <row r="61" spans="3:4" ht="12.75">
      <c r="C61" s="42"/>
      <c r="D61" s="42"/>
    </row>
    <row r="62" spans="3:4" ht="12.75">
      <c r="C62" s="42"/>
      <c r="D62" s="42"/>
    </row>
    <row r="63" spans="3:4" ht="12.75">
      <c r="C63" s="42"/>
      <c r="D63" s="42"/>
    </row>
    <row r="64" spans="3:4" ht="12.75">
      <c r="C64" s="42"/>
      <c r="D64" s="42"/>
    </row>
    <row r="65" spans="3:4" ht="12.75">
      <c r="C65" s="42"/>
      <c r="D65" s="42"/>
    </row>
    <row r="66" spans="3:4" ht="12.75">
      <c r="C66" s="42"/>
      <c r="D66" s="42"/>
    </row>
    <row r="67" spans="3:4" ht="12.75">
      <c r="C67" s="42"/>
      <c r="D67" s="42"/>
    </row>
    <row r="68" spans="3:4" ht="12.75">
      <c r="C68" s="42"/>
      <c r="D68" s="42"/>
    </row>
    <row r="69" spans="3:4" ht="12.75">
      <c r="C69" s="42"/>
      <c r="D69" s="42"/>
    </row>
    <row r="70" spans="3:4" ht="12.75">
      <c r="C70" s="42"/>
      <c r="D70" s="42"/>
    </row>
    <row r="71" spans="3:4" ht="12.75">
      <c r="C71" s="42"/>
      <c r="D71" s="42"/>
    </row>
    <row r="72" spans="3:4" ht="12.75">
      <c r="C72" s="42"/>
      <c r="D72" s="42"/>
    </row>
    <row r="73" spans="3:4" ht="12.75">
      <c r="C73" s="42"/>
      <c r="D73" s="42"/>
    </row>
    <row r="74" spans="3:4" ht="12.75">
      <c r="C74" s="42"/>
      <c r="D74" s="42"/>
    </row>
    <row r="75" spans="3:4" ht="12.75">
      <c r="C75" s="42"/>
      <c r="D75" s="42"/>
    </row>
    <row r="76" spans="3:4" ht="12.75">
      <c r="C76" s="42"/>
      <c r="D76" s="42"/>
    </row>
    <row r="77" spans="3:4" ht="12.75">
      <c r="C77" s="42"/>
      <c r="D77" s="42"/>
    </row>
    <row r="78" spans="3:4" ht="12.75">
      <c r="C78" s="42"/>
      <c r="D78" s="42"/>
    </row>
    <row r="79" spans="3:4" ht="12.75">
      <c r="C79" s="42"/>
      <c r="D79" s="42"/>
    </row>
    <row r="80" spans="3:4" ht="12.75">
      <c r="C80" s="42"/>
      <c r="D80" s="42"/>
    </row>
    <row r="81" spans="3:4" ht="12.75">
      <c r="C81" s="42"/>
      <c r="D81" s="42"/>
    </row>
    <row r="82" spans="3:4" ht="12.75">
      <c r="C82" s="42"/>
      <c r="D82" s="42"/>
    </row>
    <row r="83" spans="3:4" ht="12.75">
      <c r="C83" s="42"/>
      <c r="D83" s="42"/>
    </row>
    <row r="84" spans="3:4" ht="12.75">
      <c r="C84" s="42"/>
      <c r="D84" s="42"/>
    </row>
    <row r="85" spans="3:4" ht="12.75">
      <c r="C85" s="42"/>
      <c r="D85" s="42"/>
    </row>
    <row r="86" spans="3:4" ht="12.75">
      <c r="C86" s="42"/>
      <c r="D86" s="42"/>
    </row>
    <row r="87" spans="3:4" ht="12.75">
      <c r="C87" s="42"/>
      <c r="D87" s="42"/>
    </row>
    <row r="88" spans="3:4" ht="12.75">
      <c r="C88" s="42"/>
      <c r="D88" s="42"/>
    </row>
    <row r="89" spans="3:4" ht="12.75">
      <c r="C89" s="42"/>
      <c r="D89" s="42"/>
    </row>
    <row r="90" spans="3:4" ht="12.75">
      <c r="C90" s="42"/>
      <c r="D90" s="42"/>
    </row>
    <row r="91" spans="3:4" ht="12.75">
      <c r="C91" s="42"/>
      <c r="D91" s="42"/>
    </row>
    <row r="92" spans="3:4" ht="12.75">
      <c r="C92" s="42"/>
      <c r="D92" s="42"/>
    </row>
    <row r="93" spans="3:4" ht="12.75">
      <c r="C93" s="42"/>
      <c r="D93" s="42"/>
    </row>
    <row r="94" spans="3:4" ht="12.75">
      <c r="C94" s="42"/>
      <c r="D94" s="42"/>
    </row>
    <row r="95" spans="3:4" ht="12.75">
      <c r="C95" s="42"/>
      <c r="D95" s="42"/>
    </row>
    <row r="96" spans="3:4" ht="12.75">
      <c r="C96" s="42"/>
      <c r="D96" s="42"/>
    </row>
    <row r="97" spans="3:4" ht="12.75">
      <c r="C97" s="42"/>
      <c r="D97" s="42"/>
    </row>
    <row r="98" spans="3:4" ht="12.75">
      <c r="C98" s="42"/>
      <c r="D98" s="42"/>
    </row>
    <row r="99" spans="3:4" ht="12.75">
      <c r="C99" s="42"/>
      <c r="D99" s="42"/>
    </row>
    <row r="100" spans="3:4" ht="12.75">
      <c r="C100" s="42"/>
      <c r="D100" s="42"/>
    </row>
    <row r="101" spans="3:4" ht="12.75">
      <c r="C101" s="42"/>
      <c r="D101" s="42"/>
    </row>
    <row r="102" spans="3:4" ht="12.75">
      <c r="C102" s="42"/>
      <c r="D102" s="42"/>
    </row>
    <row r="103" spans="3:4" ht="12.75">
      <c r="C103" s="42"/>
      <c r="D103" s="42"/>
    </row>
    <row r="104" spans="3:4" ht="12.75">
      <c r="C104" s="42"/>
      <c r="D104" s="42"/>
    </row>
    <row r="105" spans="3:4" ht="12.75">
      <c r="C105" s="42"/>
      <c r="D105" s="42"/>
    </row>
    <row r="106" spans="3:4" ht="12.75">
      <c r="C106" s="42"/>
      <c r="D106" s="42"/>
    </row>
    <row r="107" spans="3:4" ht="12.75">
      <c r="C107" s="42"/>
      <c r="D107" s="42"/>
    </row>
    <row r="108" spans="3:4" ht="12.75">
      <c r="C108" s="42"/>
      <c r="D108" s="42"/>
    </row>
    <row r="109" spans="3:4" ht="12.75">
      <c r="C109" s="42"/>
      <c r="D109" s="42"/>
    </row>
    <row r="110" spans="3:4" ht="12.75">
      <c r="C110" s="42"/>
      <c r="D110" s="42"/>
    </row>
    <row r="111" spans="3:4" ht="12.75">
      <c r="C111" s="42"/>
      <c r="D111" s="42"/>
    </row>
    <row r="112" spans="3:4" ht="12.75">
      <c r="C112" s="42"/>
      <c r="D112" s="42"/>
    </row>
    <row r="113" spans="3:4" ht="12.75">
      <c r="C113" s="42"/>
      <c r="D113" s="42"/>
    </row>
    <row r="114" spans="3:4" ht="12.75">
      <c r="C114" s="42"/>
      <c r="D114" s="42"/>
    </row>
    <row r="115" spans="3:4" ht="12.75">
      <c r="C115" s="42"/>
      <c r="D115" s="42"/>
    </row>
    <row r="116" spans="3:4" ht="12.75">
      <c r="C116" s="42"/>
      <c r="D116" s="42"/>
    </row>
    <row r="117" spans="3:4" ht="12.75">
      <c r="C117" s="42"/>
      <c r="D117" s="42"/>
    </row>
    <row r="118" spans="3:4" ht="12.75">
      <c r="C118" s="42"/>
      <c r="D118" s="42"/>
    </row>
    <row r="119" spans="3:4" ht="12.75">
      <c r="C119" s="42"/>
      <c r="D119" s="42"/>
    </row>
    <row r="120" spans="3:4" ht="12.75">
      <c r="C120" s="42"/>
      <c r="D120" s="42"/>
    </row>
    <row r="121" spans="3:4" ht="12.75">
      <c r="C121" s="42"/>
      <c r="D121" s="42"/>
    </row>
    <row r="122" spans="3:4" ht="12.75">
      <c r="C122" s="42"/>
      <c r="D122" s="42"/>
    </row>
    <row r="123" spans="3:4" ht="12.75">
      <c r="C123" s="42"/>
      <c r="D123" s="42"/>
    </row>
    <row r="124" spans="3:4" ht="12.75">
      <c r="C124" s="42"/>
      <c r="D124" s="42"/>
    </row>
    <row r="125" spans="3:4" ht="12.75">
      <c r="C125" s="42"/>
      <c r="D125" s="42"/>
    </row>
    <row r="126" spans="3:4" ht="12.75">
      <c r="C126" s="42"/>
      <c r="D126" s="42"/>
    </row>
    <row r="127" spans="3:4" ht="12.75">
      <c r="C127" s="42"/>
      <c r="D127" s="42"/>
    </row>
    <row r="128" spans="3:4" ht="12.75">
      <c r="C128" s="42"/>
      <c r="D128" s="42"/>
    </row>
    <row r="129" spans="3:4" ht="12.75">
      <c r="C129" s="42"/>
      <c r="D129" s="42"/>
    </row>
    <row r="130" spans="3:4" ht="12.75">
      <c r="C130" s="42"/>
      <c r="D130" s="42"/>
    </row>
    <row r="131" spans="3:4" ht="12.75">
      <c r="C131" s="42"/>
      <c r="D131" s="42"/>
    </row>
    <row r="132" spans="3:4" ht="12.75">
      <c r="C132" s="42"/>
      <c r="D132" s="42"/>
    </row>
    <row r="133" spans="3:4" ht="12.75">
      <c r="C133" s="42"/>
      <c r="D133" s="42"/>
    </row>
    <row r="134" spans="3:4" ht="12.75">
      <c r="C134" s="42"/>
      <c r="D134" s="42"/>
    </row>
    <row r="135" spans="3:4" ht="12.75">
      <c r="C135" s="42"/>
      <c r="D135" s="42"/>
    </row>
    <row r="136" spans="3:4" ht="12.75">
      <c r="C136" s="42"/>
      <c r="D136" s="42"/>
    </row>
    <row r="137" spans="3:4" ht="12.75">
      <c r="C137" s="42"/>
      <c r="D137" s="42"/>
    </row>
    <row r="138" spans="3:4" ht="12.75">
      <c r="C138" s="42"/>
      <c r="D138" s="42"/>
    </row>
    <row r="139" spans="3:4" ht="12.75">
      <c r="C139" s="42"/>
      <c r="D139" s="42"/>
    </row>
    <row r="140" spans="3:4" ht="12.75">
      <c r="C140" s="42"/>
      <c r="D140" s="42"/>
    </row>
    <row r="141" spans="3:4" ht="12.75">
      <c r="C141" s="42"/>
      <c r="D141" s="42"/>
    </row>
    <row r="142" spans="3:4" ht="12.75">
      <c r="C142" s="42"/>
      <c r="D142" s="42"/>
    </row>
    <row r="143" spans="3:4" ht="12.75">
      <c r="C143" s="42"/>
      <c r="D143" s="42"/>
    </row>
    <row r="144" spans="3:4" ht="12.75">
      <c r="C144" s="42"/>
      <c r="D144" s="42"/>
    </row>
    <row r="145" spans="3:4" ht="12.75">
      <c r="C145" s="42"/>
      <c r="D145" s="42"/>
    </row>
    <row r="146" spans="3:4" ht="12.75">
      <c r="C146" s="42"/>
      <c r="D146" s="42"/>
    </row>
    <row r="147" spans="3:4" ht="12.75">
      <c r="C147" s="42"/>
      <c r="D147" s="42"/>
    </row>
    <row r="148" spans="3:4" ht="12.75">
      <c r="C148" s="42"/>
      <c r="D148" s="42"/>
    </row>
    <row r="149" spans="3:4" ht="12.75">
      <c r="C149" s="42"/>
      <c r="D149" s="42"/>
    </row>
    <row r="150" spans="3:4" ht="12.75">
      <c r="C150" s="42"/>
      <c r="D150" s="42"/>
    </row>
    <row r="151" spans="3:4" ht="12.75">
      <c r="C151" s="42"/>
      <c r="D151" s="42"/>
    </row>
    <row r="152" spans="3:4" ht="12.75">
      <c r="C152" s="42"/>
      <c r="D152" s="42"/>
    </row>
    <row r="153" spans="3:4" ht="12.75">
      <c r="C153" s="42"/>
      <c r="D153" s="42"/>
    </row>
    <row r="154" spans="3:4" ht="12.75">
      <c r="C154" s="42"/>
      <c r="D154" s="42"/>
    </row>
    <row r="155" spans="3:4" ht="12.75">
      <c r="C155" s="42"/>
      <c r="D155" s="42"/>
    </row>
    <row r="156" spans="3:4" ht="12.75">
      <c r="C156" s="42"/>
      <c r="D156" s="42"/>
    </row>
    <row r="157" spans="3:4" ht="12.75">
      <c r="C157" s="42"/>
      <c r="D157" s="42"/>
    </row>
    <row r="158" spans="3:4" ht="12.75">
      <c r="C158" s="42"/>
      <c r="D158" s="42"/>
    </row>
    <row r="159" spans="3:4" ht="12.75">
      <c r="C159" s="42"/>
      <c r="D159" s="42"/>
    </row>
    <row r="160" spans="3:4" ht="12.75">
      <c r="C160" s="42"/>
      <c r="D160" s="42"/>
    </row>
    <row r="161" spans="3:4" ht="12.75">
      <c r="C161" s="42"/>
      <c r="D161" s="42"/>
    </row>
    <row r="162" spans="3:4" ht="12.75">
      <c r="C162" s="42"/>
      <c r="D162" s="42"/>
    </row>
    <row r="163" spans="3:4" ht="12.75">
      <c r="C163" s="42"/>
      <c r="D163" s="42"/>
    </row>
    <row r="164" spans="3:4" ht="12.75">
      <c r="C164" s="42"/>
      <c r="D164" s="42"/>
    </row>
    <row r="165" spans="3:4" ht="12.75">
      <c r="C165" s="42"/>
      <c r="D165" s="42"/>
    </row>
    <row r="166" spans="3:4" ht="12.75">
      <c r="C166" s="42"/>
      <c r="D166" s="42"/>
    </row>
    <row r="167" spans="3:4" ht="12.75">
      <c r="C167" s="42"/>
      <c r="D167" s="42"/>
    </row>
    <row r="168" spans="3:4" ht="12.75">
      <c r="C168" s="42"/>
      <c r="D168" s="42"/>
    </row>
    <row r="169" spans="3:4" ht="12.75">
      <c r="C169" s="42"/>
      <c r="D169" s="42"/>
    </row>
    <row r="170" spans="3:4" ht="12.75">
      <c r="C170" s="42"/>
      <c r="D170" s="42"/>
    </row>
    <row r="171" spans="3:4" ht="12.75">
      <c r="C171" s="42"/>
      <c r="D171" s="42"/>
    </row>
    <row r="172" spans="3:4" ht="12.75">
      <c r="C172" s="42"/>
      <c r="D172" s="42"/>
    </row>
    <row r="173" spans="3:4" ht="12.75">
      <c r="C173" s="42"/>
      <c r="D173" s="42"/>
    </row>
    <row r="174" spans="3:4" ht="12.75">
      <c r="C174" s="42"/>
      <c r="D174" s="42"/>
    </row>
    <row r="175" spans="3:4" ht="12.75">
      <c r="C175" s="42"/>
      <c r="D175" s="42"/>
    </row>
    <row r="176" spans="3:4" ht="12.75">
      <c r="C176" s="42"/>
      <c r="D176" s="42"/>
    </row>
    <row r="177" spans="3:4" ht="12.75">
      <c r="C177" s="42"/>
      <c r="D177" s="42"/>
    </row>
    <row r="178" spans="3:4" ht="12.75">
      <c r="C178" s="42"/>
      <c r="D178" s="42"/>
    </row>
    <row r="179" spans="3:4" ht="12.75">
      <c r="C179" s="42"/>
      <c r="D179" s="42"/>
    </row>
    <row r="180" spans="3:4" ht="12.75">
      <c r="C180" s="42"/>
      <c r="D180" s="42"/>
    </row>
    <row r="181" spans="3:4" ht="12.75">
      <c r="C181" s="42"/>
      <c r="D181" s="42"/>
    </row>
    <row r="182" spans="3:4" ht="12.75">
      <c r="C182" s="42"/>
      <c r="D182" s="42"/>
    </row>
    <row r="183" spans="3:4" ht="12.75">
      <c r="C183" s="42"/>
      <c r="D183" s="42"/>
    </row>
    <row r="184" spans="3:4" ht="12.75">
      <c r="C184" s="42"/>
      <c r="D184" s="42"/>
    </row>
    <row r="185" spans="3:4" ht="12.75">
      <c r="C185" s="42"/>
      <c r="D185" s="42"/>
    </row>
    <row r="186" spans="3:4" ht="12.75">
      <c r="C186" s="42"/>
      <c r="D186" s="42"/>
    </row>
    <row r="187" spans="3:4" ht="12.75">
      <c r="C187" s="42"/>
      <c r="D187" s="42"/>
    </row>
    <row r="188" spans="3:4" ht="12.75">
      <c r="C188" s="42"/>
      <c r="D188" s="42"/>
    </row>
    <row r="189" spans="3:4" ht="12.75">
      <c r="C189" s="42"/>
      <c r="D189" s="42"/>
    </row>
    <row r="190" spans="3:4" ht="12.75">
      <c r="C190" s="42"/>
      <c r="D190" s="42"/>
    </row>
    <row r="191" spans="3:4" ht="12.75">
      <c r="C191" s="42"/>
      <c r="D191" s="42"/>
    </row>
    <row r="192" spans="3:4" ht="12.75">
      <c r="C192" s="42"/>
      <c r="D192" s="42"/>
    </row>
    <row r="193" spans="3:4" ht="12.75">
      <c r="C193" s="42"/>
      <c r="D193" s="42"/>
    </row>
    <row r="194" spans="3:4" ht="12.75">
      <c r="C194" s="42"/>
      <c r="D194" s="42"/>
    </row>
    <row r="195" spans="3:4" ht="12.75">
      <c r="C195" s="42"/>
      <c r="D195" s="42"/>
    </row>
    <row r="196" spans="3:4" ht="12.75">
      <c r="C196" s="42"/>
      <c r="D196" s="42"/>
    </row>
    <row r="197" spans="3:4" ht="12.75">
      <c r="C197" s="42"/>
      <c r="D197" s="42"/>
    </row>
    <row r="198" spans="3:4" ht="12.75">
      <c r="C198" s="42"/>
      <c r="D198" s="42"/>
    </row>
    <row r="199" spans="3:4" ht="12.75">
      <c r="C199" s="42"/>
      <c r="D199" s="42"/>
    </row>
    <row r="200" spans="3:4" ht="12.75">
      <c r="C200" s="42"/>
      <c r="D200" s="42"/>
    </row>
    <row r="201" spans="3:4" ht="12.75">
      <c r="C201" s="42"/>
      <c r="D201" s="42"/>
    </row>
    <row r="202" spans="3:4" ht="12.75">
      <c r="C202" s="42"/>
      <c r="D202" s="42"/>
    </row>
    <row r="203" spans="3:4" ht="12.75">
      <c r="C203" s="42"/>
      <c r="D203" s="42"/>
    </row>
    <row r="204" spans="3:4" ht="12.75">
      <c r="C204" s="42"/>
      <c r="D204" s="42"/>
    </row>
    <row r="205" spans="3:4" ht="12.75">
      <c r="C205" s="42"/>
      <c r="D205" s="42"/>
    </row>
    <row r="206" spans="3:4" ht="12.75">
      <c r="C206" s="42"/>
      <c r="D206" s="42"/>
    </row>
    <row r="207" spans="3:4" ht="12.75">
      <c r="C207" s="42"/>
      <c r="D207" s="42"/>
    </row>
    <row r="208" spans="3:4" ht="12.75">
      <c r="C208" s="42"/>
      <c r="D208" s="42"/>
    </row>
    <row r="209" spans="3:4" ht="12.75">
      <c r="C209" s="42"/>
      <c r="D209" s="42"/>
    </row>
    <row r="210" spans="3:4" ht="12.75">
      <c r="C210" s="42"/>
      <c r="D210" s="42"/>
    </row>
    <row r="211" spans="3:4" ht="12.75">
      <c r="C211" s="42"/>
      <c r="D211" s="42"/>
    </row>
    <row r="212" spans="3:4" ht="12.75">
      <c r="C212" s="42"/>
      <c r="D212" s="42"/>
    </row>
    <row r="213" spans="3:4" ht="12.75">
      <c r="C213" s="42"/>
      <c r="D213" s="42"/>
    </row>
    <row r="214" spans="3:4" ht="12.75">
      <c r="C214" s="42"/>
      <c r="D214" s="42"/>
    </row>
    <row r="215" spans="3:4" ht="12.75">
      <c r="C215" s="42"/>
      <c r="D215" s="42"/>
    </row>
    <row r="216" spans="3:4" ht="12.75">
      <c r="C216" s="42"/>
      <c r="D216" s="42"/>
    </row>
    <row r="217" spans="3:4" ht="12.75">
      <c r="C217" s="42"/>
      <c r="D217" s="42"/>
    </row>
    <row r="218" spans="3:4" ht="12.75">
      <c r="C218" s="42"/>
      <c r="D218" s="42"/>
    </row>
    <row r="219" spans="3:4" ht="12.75">
      <c r="C219" s="42"/>
      <c r="D219" s="42"/>
    </row>
    <row r="220" spans="3:4" ht="12.75">
      <c r="C220" s="42"/>
      <c r="D220" s="42"/>
    </row>
    <row r="221" spans="3:4" ht="12.75">
      <c r="C221" s="42"/>
      <c r="D221" s="42"/>
    </row>
    <row r="222" spans="3:4" ht="12.75">
      <c r="C222" s="42"/>
      <c r="D222" s="42"/>
    </row>
    <row r="223" spans="3:4" ht="12.75">
      <c r="C223" s="42"/>
      <c r="D223" s="42"/>
    </row>
    <row r="224" spans="3:4" ht="12.75">
      <c r="C224" s="42"/>
      <c r="D224" s="42"/>
    </row>
    <row r="225" spans="3:4" ht="12.75">
      <c r="C225" s="42"/>
      <c r="D225" s="42"/>
    </row>
    <row r="226" spans="3:4" ht="12.75">
      <c r="C226" s="42"/>
      <c r="D226" s="42"/>
    </row>
    <row r="227" spans="3:4" ht="12.75">
      <c r="C227" s="42"/>
      <c r="D227" s="42"/>
    </row>
    <row r="228" spans="3:4" ht="12.75">
      <c r="C228" s="42"/>
      <c r="D228" s="42"/>
    </row>
    <row r="229" spans="3:4" ht="12.75">
      <c r="C229" s="42"/>
      <c r="D229" s="42"/>
    </row>
    <row r="230" spans="3:4" ht="12.75">
      <c r="C230" s="42"/>
      <c r="D230" s="42"/>
    </row>
    <row r="231" spans="3:4" ht="12.75">
      <c r="C231" s="42"/>
      <c r="D231" s="42"/>
    </row>
    <row r="232" spans="3:4" ht="12.75">
      <c r="C232" s="42"/>
      <c r="D232" s="42"/>
    </row>
    <row r="233" spans="3:4" ht="12.75">
      <c r="C233" s="42"/>
      <c r="D233" s="42"/>
    </row>
    <row r="234" spans="3:4" ht="12.75">
      <c r="C234" s="42"/>
      <c r="D234" s="42"/>
    </row>
    <row r="235" spans="3:4" ht="12.75">
      <c r="C235" s="42"/>
      <c r="D235" s="42"/>
    </row>
    <row r="236" spans="3:4" ht="12.75">
      <c r="C236" s="42"/>
      <c r="D236" s="42"/>
    </row>
    <row r="237" spans="3:4" ht="12.75">
      <c r="C237" s="42"/>
      <c r="D237" s="42"/>
    </row>
    <row r="238" spans="3:4" ht="12.75">
      <c r="C238" s="42"/>
      <c r="D238" s="42"/>
    </row>
    <row r="239" spans="3:4" ht="12.75">
      <c r="C239" s="42"/>
      <c r="D239" s="42"/>
    </row>
    <row r="240" spans="3:4" ht="12.75">
      <c r="C240" s="42"/>
      <c r="D240" s="42"/>
    </row>
    <row r="241" spans="3:4" ht="12.75">
      <c r="C241" s="42"/>
      <c r="D241" s="42"/>
    </row>
    <row r="242" spans="3:4" ht="12.75">
      <c r="C242" s="42"/>
      <c r="D242" s="42"/>
    </row>
    <row r="243" spans="3:4" ht="12.75">
      <c r="C243" s="42"/>
      <c r="D243" s="42"/>
    </row>
    <row r="244" spans="3:4" ht="12.75">
      <c r="C244" s="42"/>
      <c r="D244" s="42"/>
    </row>
    <row r="245" spans="3:4" ht="12.75">
      <c r="C245" s="42"/>
      <c r="D245" s="42"/>
    </row>
    <row r="246" spans="3:4" ht="12.75">
      <c r="C246" s="42"/>
      <c r="D246" s="42"/>
    </row>
    <row r="247" spans="3:4" ht="12.75">
      <c r="C247" s="42"/>
      <c r="D247" s="42"/>
    </row>
  </sheetData>
  <sheetProtection/>
  <mergeCells count="6">
    <mergeCell ref="F28:G28"/>
    <mergeCell ref="A2:D3"/>
    <mergeCell ref="A6:A7"/>
    <mergeCell ref="B6:B7"/>
    <mergeCell ref="C6:C7"/>
    <mergeCell ref="D6:D7"/>
  </mergeCells>
  <printOptions/>
  <pageMargins left="0.7086614173228347" right="0.7086614173228347" top="0.35433070866141736" bottom="0.35433070866141736" header="0" footer="0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2:HI38"/>
  <sheetViews>
    <sheetView zoomScalePageLayoutView="0" workbookViewId="0" topLeftCell="A1">
      <selection activeCell="IE22" sqref="IE22"/>
    </sheetView>
  </sheetViews>
  <sheetFormatPr defaultColWidth="1.00390625" defaultRowHeight="12.75"/>
  <cols>
    <col min="1" max="1" width="1.00390625" style="652" customWidth="1"/>
    <col min="2" max="2" width="0.875" style="652" customWidth="1"/>
    <col min="3" max="4" width="1.00390625" style="652" hidden="1" customWidth="1"/>
    <col min="5" max="64" width="1.00390625" style="652" customWidth="1"/>
    <col min="65" max="65" width="0.12890625" style="652" customWidth="1"/>
    <col min="66" max="68" width="1.00390625" style="652" hidden="1" customWidth="1"/>
    <col min="69" max="69" width="1.00390625" style="652" customWidth="1"/>
    <col min="70" max="75" width="1.00390625" style="652" hidden="1" customWidth="1"/>
    <col min="76" max="81" width="1.00390625" style="652" customWidth="1"/>
    <col min="82" max="82" width="0.5" style="652" customWidth="1"/>
    <col min="83" max="90" width="1.00390625" style="652" hidden="1" customWidth="1"/>
    <col min="91" max="91" width="0.5" style="652" customWidth="1"/>
    <col min="92" max="93" width="1.00390625" style="652" hidden="1" customWidth="1"/>
    <col min="94" max="111" width="1.00390625" style="652" customWidth="1"/>
    <col min="112" max="112" width="0.12890625" style="652" customWidth="1"/>
    <col min="113" max="114" width="1.00390625" style="652" hidden="1" customWidth="1"/>
    <col min="115" max="115" width="0.6171875" style="652" hidden="1" customWidth="1"/>
    <col min="116" max="123" width="1.00390625" style="652" hidden="1" customWidth="1"/>
    <col min="124" max="133" width="1.00390625" style="652" customWidth="1"/>
    <col min="134" max="135" width="1.00390625" style="652" hidden="1" customWidth="1"/>
    <col min="136" max="138" width="1.00390625" style="652" customWidth="1"/>
    <col min="139" max="139" width="0.875" style="652" customWidth="1"/>
    <col min="140" max="142" width="1.00390625" style="652" hidden="1" customWidth="1"/>
    <col min="143" max="143" width="0.37109375" style="652" hidden="1" customWidth="1"/>
    <col min="144" max="148" width="1.00390625" style="652" hidden="1" customWidth="1"/>
    <col min="149" max="149" width="0.875" style="652" customWidth="1"/>
    <col min="150" max="152" width="1.00390625" style="652" hidden="1" customWidth="1"/>
    <col min="153" max="174" width="1.00390625" style="652" customWidth="1"/>
    <col min="175" max="179" width="1.00390625" style="652" hidden="1" customWidth="1"/>
    <col min="180" max="180" width="0.5" style="652" customWidth="1"/>
    <col min="181" max="185" width="1.00390625" style="652" hidden="1" customWidth="1"/>
    <col min="186" max="203" width="1.00390625" style="652" customWidth="1"/>
    <col min="204" max="204" width="0.12890625" style="652" customWidth="1"/>
    <col min="205" max="210" width="1.00390625" style="652" hidden="1" customWidth="1"/>
    <col min="211" max="213" width="1.00390625" style="652" customWidth="1"/>
    <col min="214" max="214" width="0.875" style="652" customWidth="1"/>
    <col min="215" max="215" width="1.00390625" style="652" hidden="1" customWidth="1"/>
    <col min="216" max="16384" width="1.00390625" style="652" customWidth="1"/>
  </cols>
  <sheetData>
    <row r="1" ht="6" customHeight="1"/>
    <row r="2" spans="1:155" ht="44.25" customHeight="1">
      <c r="A2" s="806" t="s">
        <v>605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807"/>
      <c r="AI2" s="807"/>
      <c r="AJ2" s="807"/>
      <c r="AK2" s="807"/>
      <c r="AL2" s="807"/>
      <c r="AM2" s="807"/>
      <c r="AN2" s="807"/>
      <c r="AO2" s="807"/>
      <c r="AP2" s="807"/>
      <c r="AQ2" s="807"/>
      <c r="AR2" s="807"/>
      <c r="AS2" s="807"/>
      <c r="AT2" s="807"/>
      <c r="AU2" s="807"/>
      <c r="AV2" s="807"/>
      <c r="AW2" s="807"/>
      <c r="AX2" s="807"/>
      <c r="AY2" s="807"/>
      <c r="AZ2" s="807"/>
      <c r="BA2" s="807"/>
      <c r="BB2" s="807"/>
      <c r="BC2" s="807"/>
      <c r="BD2" s="807"/>
      <c r="BE2" s="807"/>
      <c r="BF2" s="807"/>
      <c r="BG2" s="807"/>
      <c r="BH2" s="807"/>
      <c r="BI2" s="807"/>
      <c r="BJ2" s="807"/>
      <c r="BK2" s="807"/>
      <c r="BL2" s="807"/>
      <c r="BM2" s="807"/>
      <c r="BN2" s="807"/>
      <c r="BO2" s="807"/>
      <c r="BP2" s="807"/>
      <c r="BQ2" s="807"/>
      <c r="BR2" s="807"/>
      <c r="BS2" s="807"/>
      <c r="BT2" s="807"/>
      <c r="BU2" s="807"/>
      <c r="BV2" s="807"/>
      <c r="BW2" s="807"/>
      <c r="BX2" s="807"/>
      <c r="BY2" s="807"/>
      <c r="BZ2" s="807"/>
      <c r="CA2" s="807"/>
      <c r="CB2" s="807"/>
      <c r="CC2" s="807"/>
      <c r="CD2" s="807"/>
      <c r="CE2" s="807"/>
      <c r="CF2" s="807"/>
      <c r="CG2" s="807"/>
      <c r="CH2" s="807"/>
      <c r="CI2" s="807"/>
      <c r="CJ2" s="807"/>
      <c r="CK2" s="807"/>
      <c r="CL2" s="807"/>
      <c r="CM2" s="807"/>
      <c r="CN2" s="807"/>
      <c r="CO2" s="807"/>
      <c r="CP2" s="807"/>
      <c r="CQ2" s="807"/>
      <c r="CR2" s="807"/>
      <c r="CS2" s="807"/>
      <c r="CT2" s="807"/>
      <c r="CU2" s="807"/>
      <c r="CV2" s="807"/>
      <c r="CW2" s="807"/>
      <c r="CX2" s="807"/>
      <c r="CY2" s="807"/>
      <c r="CZ2" s="807"/>
      <c r="DA2" s="807"/>
      <c r="DB2" s="807"/>
      <c r="DC2" s="807"/>
      <c r="DD2" s="807"/>
      <c r="DE2" s="807"/>
      <c r="DF2" s="807"/>
      <c r="DG2" s="807"/>
      <c r="DH2" s="807"/>
      <c r="DI2" s="807"/>
      <c r="DJ2" s="807"/>
      <c r="DK2" s="807"/>
      <c r="DL2" s="807"/>
      <c r="DM2" s="807"/>
      <c r="DN2" s="807"/>
      <c r="DO2" s="807"/>
      <c r="DP2" s="807"/>
      <c r="DQ2" s="807"/>
      <c r="DR2" s="807"/>
      <c r="DS2" s="807"/>
      <c r="DT2" s="807"/>
      <c r="DU2" s="807"/>
      <c r="DV2" s="807"/>
      <c r="DW2" s="807"/>
      <c r="DX2" s="807"/>
      <c r="DY2" s="807"/>
      <c r="DZ2" s="807"/>
      <c r="EA2" s="807"/>
      <c r="EB2" s="807"/>
      <c r="EC2" s="807"/>
      <c r="ED2" s="807"/>
      <c r="EE2" s="807"/>
      <c r="EF2" s="807"/>
      <c r="EG2" s="807"/>
      <c r="EH2" s="807"/>
      <c r="EI2" s="807"/>
      <c r="EJ2" s="807"/>
      <c r="EK2" s="807"/>
      <c r="EL2" s="807"/>
      <c r="EM2" s="807"/>
      <c r="EN2" s="807"/>
      <c r="EO2" s="807"/>
      <c r="EP2" s="807"/>
      <c r="EQ2" s="807"/>
      <c r="ER2" s="807"/>
      <c r="ES2" s="807"/>
      <c r="ET2" s="807"/>
      <c r="EU2" s="807"/>
      <c r="EV2" s="807"/>
      <c r="EW2" s="807"/>
      <c r="EX2" s="807"/>
      <c r="EY2" s="807"/>
    </row>
    <row r="3" spans="1:155" ht="3" customHeight="1">
      <c r="A3" s="653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4"/>
      <c r="CF3" s="654"/>
      <c r="CG3" s="654"/>
      <c r="CH3" s="654"/>
      <c r="CI3" s="654"/>
      <c r="CJ3" s="654"/>
      <c r="CK3" s="654"/>
      <c r="CL3" s="654"/>
      <c r="CM3" s="654"/>
      <c r="CN3" s="654"/>
      <c r="CO3" s="654"/>
      <c r="CP3" s="654"/>
      <c r="CQ3" s="654"/>
      <c r="CR3" s="654"/>
      <c r="CS3" s="654"/>
      <c r="CT3" s="654"/>
      <c r="CU3" s="654"/>
      <c r="CV3" s="654"/>
      <c r="CW3" s="654"/>
      <c r="CX3" s="654"/>
      <c r="CY3" s="654"/>
      <c r="CZ3" s="654"/>
      <c r="DA3" s="654"/>
      <c r="DB3" s="654"/>
      <c r="DC3" s="654"/>
      <c r="DD3" s="654"/>
      <c r="DE3" s="654"/>
      <c r="DF3" s="654"/>
      <c r="DG3" s="654"/>
      <c r="DH3" s="654"/>
      <c r="DI3" s="654"/>
      <c r="DJ3" s="654"/>
      <c r="DK3" s="654"/>
      <c r="DL3" s="654"/>
      <c r="DM3" s="654"/>
      <c r="DN3" s="654"/>
      <c r="DO3" s="654"/>
      <c r="DP3" s="654"/>
      <c r="DQ3" s="654"/>
      <c r="DR3" s="654"/>
      <c r="DS3" s="654"/>
      <c r="DT3" s="654"/>
      <c r="DU3" s="654"/>
      <c r="DV3" s="654"/>
      <c r="DW3" s="654"/>
      <c r="DX3" s="654"/>
      <c r="DY3" s="654"/>
      <c r="DZ3" s="654"/>
      <c r="EA3" s="654"/>
      <c r="EB3" s="654"/>
      <c r="EC3" s="654"/>
      <c r="ED3" s="654"/>
      <c r="EE3" s="654"/>
      <c r="EF3" s="654"/>
      <c r="EG3" s="654"/>
      <c r="EH3" s="654"/>
      <c r="EI3" s="654"/>
      <c r="EJ3" s="654"/>
      <c r="EK3" s="654"/>
      <c r="EL3" s="654"/>
      <c r="EM3" s="654"/>
      <c r="EN3" s="654"/>
      <c r="EO3" s="654"/>
      <c r="EP3" s="654"/>
      <c r="EQ3" s="654"/>
      <c r="ER3" s="654"/>
      <c r="ES3" s="654"/>
      <c r="ET3" s="654"/>
      <c r="EU3" s="654"/>
      <c r="EV3" s="654"/>
      <c r="EW3" s="654"/>
      <c r="EX3" s="654"/>
      <c r="EY3" s="654"/>
    </row>
    <row r="4" s="655" customFormat="1" ht="13.5" customHeight="1">
      <c r="EY4" s="656" t="s">
        <v>463</v>
      </c>
    </row>
    <row r="5" spans="1:217" s="657" customFormat="1" ht="73.5" customHeight="1">
      <c r="A5" s="808" t="s">
        <v>464</v>
      </c>
      <c r="B5" s="809"/>
      <c r="C5" s="809"/>
      <c r="D5" s="809"/>
      <c r="E5" s="809"/>
      <c r="F5" s="809"/>
      <c r="G5" s="809"/>
      <c r="H5" s="810"/>
      <c r="I5" s="808" t="s">
        <v>465</v>
      </c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09"/>
      <c r="AA5" s="809"/>
      <c r="AB5" s="809"/>
      <c r="AC5" s="809"/>
      <c r="AD5" s="809"/>
      <c r="AE5" s="809"/>
      <c r="AF5" s="809"/>
      <c r="AG5" s="809"/>
      <c r="AH5" s="809"/>
      <c r="AI5" s="809"/>
      <c r="AJ5" s="809"/>
      <c r="AK5" s="809"/>
      <c r="AL5" s="809"/>
      <c r="AM5" s="809"/>
      <c r="AN5" s="809"/>
      <c r="AO5" s="809"/>
      <c r="AP5" s="809"/>
      <c r="AQ5" s="809"/>
      <c r="AR5" s="809"/>
      <c r="AS5" s="809"/>
      <c r="AT5" s="809"/>
      <c r="AU5" s="809"/>
      <c r="AV5" s="809"/>
      <c r="AW5" s="809"/>
      <c r="AX5" s="809"/>
      <c r="AY5" s="809"/>
      <c r="AZ5" s="809"/>
      <c r="BA5" s="809"/>
      <c r="BB5" s="809"/>
      <c r="BC5" s="809"/>
      <c r="BD5" s="809"/>
      <c r="BE5" s="809"/>
      <c r="BF5" s="809"/>
      <c r="BG5" s="809"/>
      <c r="BH5" s="809"/>
      <c r="BI5" s="809"/>
      <c r="BJ5" s="809"/>
      <c r="BK5" s="809"/>
      <c r="BL5" s="809"/>
      <c r="BM5" s="809"/>
      <c r="BN5" s="809"/>
      <c r="BO5" s="809"/>
      <c r="BP5" s="809"/>
      <c r="BQ5" s="809"/>
      <c r="BR5" s="809"/>
      <c r="BS5" s="809"/>
      <c r="BT5" s="809"/>
      <c r="BU5" s="809"/>
      <c r="BV5" s="809"/>
      <c r="BW5" s="809"/>
      <c r="BX5" s="809"/>
      <c r="BY5" s="809"/>
      <c r="BZ5" s="809"/>
      <c r="CA5" s="809"/>
      <c r="CB5" s="809"/>
      <c r="CC5" s="809"/>
      <c r="CD5" s="809"/>
      <c r="CE5" s="809"/>
      <c r="CF5" s="809"/>
      <c r="CG5" s="809"/>
      <c r="CH5" s="809"/>
      <c r="CI5" s="809"/>
      <c r="CJ5" s="809"/>
      <c r="CK5" s="809"/>
      <c r="CL5" s="809"/>
      <c r="CM5" s="809"/>
      <c r="CN5" s="809"/>
      <c r="CO5" s="809"/>
      <c r="CP5" s="810"/>
      <c r="CQ5" s="811" t="s">
        <v>641</v>
      </c>
      <c r="CR5" s="812"/>
      <c r="CS5" s="812"/>
      <c r="CT5" s="812"/>
      <c r="CU5" s="812"/>
      <c r="CV5" s="812"/>
      <c r="CW5" s="812"/>
      <c r="CX5" s="812"/>
      <c r="CY5" s="812"/>
      <c r="CZ5" s="812"/>
      <c r="DA5" s="812"/>
      <c r="DB5" s="812"/>
      <c r="DC5" s="812"/>
      <c r="DD5" s="812"/>
      <c r="DE5" s="812"/>
      <c r="DF5" s="812"/>
      <c r="DG5" s="812"/>
      <c r="DH5" s="812"/>
      <c r="DI5" s="812"/>
      <c r="DJ5" s="812"/>
      <c r="DK5" s="812"/>
      <c r="DL5" s="812"/>
      <c r="DM5" s="812"/>
      <c r="DN5" s="812"/>
      <c r="DO5" s="812"/>
      <c r="DP5" s="812"/>
      <c r="DQ5" s="812"/>
      <c r="DR5" s="812"/>
      <c r="DS5" s="812"/>
      <c r="DT5" s="813"/>
      <c r="DU5" s="811" t="s">
        <v>642</v>
      </c>
      <c r="DV5" s="812"/>
      <c r="DW5" s="812"/>
      <c r="DX5" s="812"/>
      <c r="DY5" s="812"/>
      <c r="DZ5" s="812"/>
      <c r="EA5" s="812"/>
      <c r="EB5" s="812"/>
      <c r="EC5" s="812"/>
      <c r="ED5" s="812"/>
      <c r="EE5" s="812"/>
      <c r="EF5" s="812"/>
      <c r="EG5" s="812"/>
      <c r="EH5" s="812"/>
      <c r="EI5" s="812"/>
      <c r="EJ5" s="812"/>
      <c r="EK5" s="812"/>
      <c r="EL5" s="812"/>
      <c r="EM5" s="812"/>
      <c r="EN5" s="812"/>
      <c r="EO5" s="812"/>
      <c r="EP5" s="812"/>
      <c r="EQ5" s="812"/>
      <c r="ER5" s="812"/>
      <c r="ES5" s="812"/>
      <c r="ET5" s="812"/>
      <c r="EU5" s="812"/>
      <c r="EV5" s="812"/>
      <c r="EW5" s="812"/>
      <c r="EX5" s="812"/>
      <c r="EY5" s="813"/>
      <c r="EZ5" s="811" t="s">
        <v>643</v>
      </c>
      <c r="FA5" s="812"/>
      <c r="FB5" s="812"/>
      <c r="FC5" s="812"/>
      <c r="FD5" s="812"/>
      <c r="FE5" s="812"/>
      <c r="FF5" s="812"/>
      <c r="FG5" s="812"/>
      <c r="FH5" s="812"/>
      <c r="FI5" s="812"/>
      <c r="FJ5" s="812"/>
      <c r="FK5" s="812"/>
      <c r="FL5" s="812"/>
      <c r="FM5" s="812"/>
      <c r="FN5" s="812"/>
      <c r="FO5" s="812"/>
      <c r="FP5" s="812"/>
      <c r="FQ5" s="812"/>
      <c r="FR5" s="812"/>
      <c r="FS5" s="812"/>
      <c r="FT5" s="812"/>
      <c r="FU5" s="812"/>
      <c r="FV5" s="812"/>
      <c r="FW5" s="812"/>
      <c r="FX5" s="812"/>
      <c r="FY5" s="812"/>
      <c r="FZ5" s="812"/>
      <c r="GA5" s="812"/>
      <c r="GB5" s="812"/>
      <c r="GC5" s="812"/>
      <c r="GD5" s="813"/>
      <c r="GE5" s="811" t="s">
        <v>644</v>
      </c>
      <c r="GF5" s="812"/>
      <c r="GG5" s="812"/>
      <c r="GH5" s="812"/>
      <c r="GI5" s="812"/>
      <c r="GJ5" s="812"/>
      <c r="GK5" s="812"/>
      <c r="GL5" s="812"/>
      <c r="GM5" s="812"/>
      <c r="GN5" s="812"/>
      <c r="GO5" s="812"/>
      <c r="GP5" s="812"/>
      <c r="GQ5" s="812"/>
      <c r="GR5" s="812"/>
      <c r="GS5" s="812"/>
      <c r="GT5" s="812"/>
      <c r="GU5" s="812"/>
      <c r="GV5" s="812"/>
      <c r="GW5" s="812"/>
      <c r="GX5" s="812"/>
      <c r="GY5" s="812"/>
      <c r="GZ5" s="812"/>
      <c r="HA5" s="812"/>
      <c r="HB5" s="812"/>
      <c r="HC5" s="812"/>
      <c r="HD5" s="812"/>
      <c r="HE5" s="812"/>
      <c r="HF5" s="812"/>
      <c r="HG5" s="812"/>
      <c r="HH5" s="812"/>
      <c r="HI5" s="813"/>
    </row>
    <row r="6" spans="1:217" ht="14.25" customHeight="1">
      <c r="A6" s="814">
        <v>1</v>
      </c>
      <c r="B6" s="814"/>
      <c r="C6" s="814"/>
      <c r="D6" s="814"/>
      <c r="E6" s="814"/>
      <c r="F6" s="814"/>
      <c r="G6" s="814"/>
      <c r="H6" s="814"/>
      <c r="I6" s="815">
        <v>2</v>
      </c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  <c r="BS6" s="816"/>
      <c r="BT6" s="816"/>
      <c r="BU6" s="816"/>
      <c r="BV6" s="816"/>
      <c r="BW6" s="816"/>
      <c r="BX6" s="816"/>
      <c r="BY6" s="816"/>
      <c r="BZ6" s="816"/>
      <c r="CA6" s="816"/>
      <c r="CB6" s="816"/>
      <c r="CC6" s="816"/>
      <c r="CD6" s="816"/>
      <c r="CE6" s="816"/>
      <c r="CF6" s="816"/>
      <c r="CG6" s="816"/>
      <c r="CH6" s="816"/>
      <c r="CI6" s="816"/>
      <c r="CJ6" s="816"/>
      <c r="CK6" s="816"/>
      <c r="CL6" s="816"/>
      <c r="CM6" s="816"/>
      <c r="CN6" s="816"/>
      <c r="CO6" s="816"/>
      <c r="CP6" s="817"/>
      <c r="CQ6" s="800">
        <v>3</v>
      </c>
      <c r="CR6" s="801"/>
      <c r="CS6" s="801"/>
      <c r="CT6" s="801"/>
      <c r="CU6" s="801"/>
      <c r="CV6" s="801"/>
      <c r="CW6" s="801"/>
      <c r="CX6" s="801"/>
      <c r="CY6" s="801"/>
      <c r="CZ6" s="801"/>
      <c r="DA6" s="801"/>
      <c r="DB6" s="801"/>
      <c r="DC6" s="801"/>
      <c r="DD6" s="801"/>
      <c r="DE6" s="801"/>
      <c r="DF6" s="801"/>
      <c r="DG6" s="801"/>
      <c r="DH6" s="801"/>
      <c r="DI6" s="801"/>
      <c r="DJ6" s="801"/>
      <c r="DK6" s="801"/>
      <c r="DL6" s="801"/>
      <c r="DM6" s="801"/>
      <c r="DN6" s="801"/>
      <c r="DO6" s="801"/>
      <c r="DP6" s="801"/>
      <c r="DQ6" s="801"/>
      <c r="DR6" s="801"/>
      <c r="DS6" s="801"/>
      <c r="DT6" s="802"/>
      <c r="DU6" s="800">
        <v>4</v>
      </c>
      <c r="DV6" s="801"/>
      <c r="DW6" s="801"/>
      <c r="DX6" s="801"/>
      <c r="DY6" s="801"/>
      <c r="DZ6" s="801"/>
      <c r="EA6" s="801"/>
      <c r="EB6" s="801"/>
      <c r="EC6" s="801"/>
      <c r="ED6" s="801"/>
      <c r="EE6" s="801"/>
      <c r="EF6" s="801"/>
      <c r="EG6" s="801"/>
      <c r="EH6" s="801"/>
      <c r="EI6" s="801"/>
      <c r="EJ6" s="801"/>
      <c r="EK6" s="801"/>
      <c r="EL6" s="801"/>
      <c r="EM6" s="801"/>
      <c r="EN6" s="801"/>
      <c r="EO6" s="801"/>
      <c r="EP6" s="801"/>
      <c r="EQ6" s="801"/>
      <c r="ER6" s="801"/>
      <c r="ES6" s="801"/>
      <c r="ET6" s="801"/>
      <c r="EU6" s="801"/>
      <c r="EV6" s="801"/>
      <c r="EW6" s="801"/>
      <c r="EX6" s="801"/>
      <c r="EY6" s="802"/>
      <c r="EZ6" s="800">
        <v>5</v>
      </c>
      <c r="FA6" s="801"/>
      <c r="FB6" s="801"/>
      <c r="FC6" s="801"/>
      <c r="FD6" s="801"/>
      <c r="FE6" s="801"/>
      <c r="FF6" s="801"/>
      <c r="FG6" s="801"/>
      <c r="FH6" s="801"/>
      <c r="FI6" s="801"/>
      <c r="FJ6" s="801"/>
      <c r="FK6" s="801"/>
      <c r="FL6" s="801"/>
      <c r="FM6" s="801"/>
      <c r="FN6" s="801"/>
      <c r="FO6" s="801"/>
      <c r="FP6" s="801"/>
      <c r="FQ6" s="801"/>
      <c r="FR6" s="801"/>
      <c r="FS6" s="801"/>
      <c r="FT6" s="801"/>
      <c r="FU6" s="801"/>
      <c r="FV6" s="801"/>
      <c r="FW6" s="801"/>
      <c r="FX6" s="801"/>
      <c r="FY6" s="801"/>
      <c r="FZ6" s="801"/>
      <c r="GA6" s="801"/>
      <c r="GB6" s="801"/>
      <c r="GC6" s="801"/>
      <c r="GD6" s="802"/>
      <c r="GE6" s="800">
        <v>6</v>
      </c>
      <c r="GF6" s="801"/>
      <c r="GG6" s="801"/>
      <c r="GH6" s="801"/>
      <c r="GI6" s="801"/>
      <c r="GJ6" s="801"/>
      <c r="GK6" s="801"/>
      <c r="GL6" s="801"/>
      <c r="GM6" s="801"/>
      <c r="GN6" s="801"/>
      <c r="GO6" s="801"/>
      <c r="GP6" s="801"/>
      <c r="GQ6" s="801"/>
      <c r="GR6" s="801"/>
      <c r="GS6" s="801"/>
      <c r="GT6" s="801"/>
      <c r="GU6" s="801"/>
      <c r="GV6" s="801"/>
      <c r="GW6" s="801"/>
      <c r="GX6" s="801"/>
      <c r="GY6" s="801"/>
      <c r="GZ6" s="801"/>
      <c r="HA6" s="801"/>
      <c r="HB6" s="801"/>
      <c r="HC6" s="801"/>
      <c r="HD6" s="801"/>
      <c r="HE6" s="801"/>
      <c r="HF6" s="801"/>
      <c r="HG6" s="801"/>
      <c r="HH6" s="801"/>
      <c r="HI6" s="802"/>
    </row>
    <row r="7" spans="1:217" ht="15" customHeight="1">
      <c r="A7" s="818" t="s">
        <v>466</v>
      </c>
      <c r="B7" s="818"/>
      <c r="C7" s="818"/>
      <c r="D7" s="818"/>
      <c r="E7" s="818"/>
      <c r="F7" s="818"/>
      <c r="G7" s="818"/>
      <c r="H7" s="818"/>
      <c r="I7" s="658"/>
      <c r="J7" s="819" t="s">
        <v>467</v>
      </c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19"/>
      <c r="AJ7" s="819"/>
      <c r="AK7" s="819"/>
      <c r="AL7" s="819"/>
      <c r="AM7" s="819"/>
      <c r="AN7" s="819"/>
      <c r="AO7" s="819"/>
      <c r="AP7" s="819"/>
      <c r="AQ7" s="819"/>
      <c r="AR7" s="819"/>
      <c r="AS7" s="819"/>
      <c r="AT7" s="819"/>
      <c r="AU7" s="819"/>
      <c r="AV7" s="819"/>
      <c r="AW7" s="819"/>
      <c r="AX7" s="819"/>
      <c r="AY7" s="819"/>
      <c r="AZ7" s="819"/>
      <c r="BA7" s="819"/>
      <c r="BB7" s="819"/>
      <c r="BC7" s="819"/>
      <c r="BD7" s="819"/>
      <c r="BE7" s="819"/>
      <c r="BF7" s="819"/>
      <c r="BG7" s="819"/>
      <c r="BH7" s="819"/>
      <c r="BI7" s="819"/>
      <c r="BJ7" s="819"/>
      <c r="BK7" s="819"/>
      <c r="BL7" s="819"/>
      <c r="BM7" s="819"/>
      <c r="BN7" s="819"/>
      <c r="BO7" s="819"/>
      <c r="BP7" s="819"/>
      <c r="BQ7" s="819"/>
      <c r="BR7" s="819"/>
      <c r="BS7" s="819"/>
      <c r="BT7" s="819"/>
      <c r="BU7" s="819"/>
      <c r="BV7" s="819"/>
      <c r="BW7" s="819"/>
      <c r="BX7" s="819"/>
      <c r="BY7" s="819"/>
      <c r="BZ7" s="819"/>
      <c r="CA7" s="819"/>
      <c r="CB7" s="819"/>
      <c r="CC7" s="819"/>
      <c r="CD7" s="819"/>
      <c r="CE7" s="819"/>
      <c r="CF7" s="819"/>
      <c r="CG7" s="819"/>
      <c r="CH7" s="819"/>
      <c r="CI7" s="819"/>
      <c r="CJ7" s="819"/>
      <c r="CK7" s="819"/>
      <c r="CL7" s="819"/>
      <c r="CM7" s="819"/>
      <c r="CN7" s="819"/>
      <c r="CO7" s="819"/>
      <c r="CP7" s="820"/>
      <c r="CQ7" s="800">
        <f>'Смета !'!C6</f>
        <v>17.4</v>
      </c>
      <c r="CR7" s="801"/>
      <c r="CS7" s="801"/>
      <c r="CT7" s="801"/>
      <c r="CU7" s="801"/>
      <c r="CV7" s="801"/>
      <c r="CW7" s="801"/>
      <c r="CX7" s="801"/>
      <c r="CY7" s="801"/>
      <c r="CZ7" s="801"/>
      <c r="DA7" s="801"/>
      <c r="DB7" s="801"/>
      <c r="DC7" s="801"/>
      <c r="DD7" s="801"/>
      <c r="DE7" s="801"/>
      <c r="DF7" s="801"/>
      <c r="DG7" s="801"/>
      <c r="DH7" s="801"/>
      <c r="DI7" s="801"/>
      <c r="DJ7" s="801"/>
      <c r="DK7" s="801"/>
      <c r="DL7" s="801"/>
      <c r="DM7" s="801"/>
      <c r="DN7" s="801"/>
      <c r="DO7" s="801"/>
      <c r="DP7" s="801"/>
      <c r="DQ7" s="801"/>
      <c r="DR7" s="801"/>
      <c r="DS7" s="801"/>
      <c r="DT7" s="802"/>
      <c r="DU7" s="800">
        <f>'Смета !'!D6</f>
        <v>123</v>
      </c>
      <c r="DV7" s="801"/>
      <c r="DW7" s="801"/>
      <c r="DX7" s="801"/>
      <c r="DY7" s="801"/>
      <c r="DZ7" s="801"/>
      <c r="EA7" s="801"/>
      <c r="EB7" s="801"/>
      <c r="EC7" s="801"/>
      <c r="ED7" s="801"/>
      <c r="EE7" s="801"/>
      <c r="EF7" s="801"/>
      <c r="EG7" s="801"/>
      <c r="EH7" s="801"/>
      <c r="EI7" s="801"/>
      <c r="EJ7" s="801"/>
      <c r="EK7" s="801"/>
      <c r="EL7" s="801"/>
      <c r="EM7" s="801"/>
      <c r="EN7" s="801"/>
      <c r="EO7" s="801"/>
      <c r="EP7" s="801"/>
      <c r="EQ7" s="801"/>
      <c r="ER7" s="801"/>
      <c r="ES7" s="801"/>
      <c r="ET7" s="801"/>
      <c r="EU7" s="801"/>
      <c r="EV7" s="801"/>
      <c r="EW7" s="801"/>
      <c r="EX7" s="801"/>
      <c r="EY7" s="802"/>
      <c r="EZ7" s="800">
        <f>'Смета !'!E6</f>
        <v>30.5</v>
      </c>
      <c r="FA7" s="801"/>
      <c r="FB7" s="801"/>
      <c r="FC7" s="801"/>
      <c r="FD7" s="801"/>
      <c r="FE7" s="801"/>
      <c r="FF7" s="801"/>
      <c r="FG7" s="801"/>
      <c r="FH7" s="801"/>
      <c r="FI7" s="801"/>
      <c r="FJ7" s="801"/>
      <c r="FK7" s="801"/>
      <c r="FL7" s="801"/>
      <c r="FM7" s="801"/>
      <c r="FN7" s="801"/>
      <c r="FO7" s="801"/>
      <c r="FP7" s="801"/>
      <c r="FQ7" s="801"/>
      <c r="FR7" s="801"/>
      <c r="FS7" s="801"/>
      <c r="FT7" s="801"/>
      <c r="FU7" s="801"/>
      <c r="FV7" s="801"/>
      <c r="FW7" s="801"/>
      <c r="FX7" s="801"/>
      <c r="FY7" s="801"/>
      <c r="FZ7" s="801"/>
      <c r="GA7" s="801"/>
      <c r="GB7" s="801"/>
      <c r="GC7" s="801"/>
      <c r="GD7" s="802"/>
      <c r="GE7" s="800">
        <f>'Смета !'!F6</f>
        <v>234</v>
      </c>
      <c r="GF7" s="801"/>
      <c r="GG7" s="801"/>
      <c r="GH7" s="801"/>
      <c r="GI7" s="801"/>
      <c r="GJ7" s="801"/>
      <c r="GK7" s="801"/>
      <c r="GL7" s="801"/>
      <c r="GM7" s="801"/>
      <c r="GN7" s="801"/>
      <c r="GO7" s="801"/>
      <c r="GP7" s="801"/>
      <c r="GQ7" s="801"/>
      <c r="GR7" s="801"/>
      <c r="GS7" s="801"/>
      <c r="GT7" s="801"/>
      <c r="GU7" s="801"/>
      <c r="GV7" s="801"/>
      <c r="GW7" s="801"/>
      <c r="GX7" s="801"/>
      <c r="GY7" s="801"/>
      <c r="GZ7" s="801"/>
      <c r="HA7" s="801"/>
      <c r="HB7" s="801"/>
      <c r="HC7" s="801"/>
      <c r="HD7" s="801"/>
      <c r="HE7" s="801"/>
      <c r="HF7" s="801"/>
      <c r="HG7" s="801"/>
      <c r="HH7" s="801"/>
      <c r="HI7" s="802"/>
    </row>
    <row r="8" spans="1:217" ht="15" customHeight="1">
      <c r="A8" s="818" t="s">
        <v>468</v>
      </c>
      <c r="B8" s="818"/>
      <c r="C8" s="818"/>
      <c r="D8" s="818"/>
      <c r="E8" s="818"/>
      <c r="F8" s="818"/>
      <c r="G8" s="818"/>
      <c r="H8" s="818"/>
      <c r="I8" s="658"/>
      <c r="J8" s="819" t="s">
        <v>469</v>
      </c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19"/>
      <c r="AC8" s="819"/>
      <c r="AD8" s="819"/>
      <c r="AE8" s="819"/>
      <c r="AF8" s="819"/>
      <c r="AG8" s="819"/>
      <c r="AH8" s="819"/>
      <c r="AI8" s="819"/>
      <c r="AJ8" s="819"/>
      <c r="AK8" s="819"/>
      <c r="AL8" s="819"/>
      <c r="AM8" s="819"/>
      <c r="AN8" s="819"/>
      <c r="AO8" s="819"/>
      <c r="AP8" s="819"/>
      <c r="AQ8" s="819"/>
      <c r="AR8" s="819"/>
      <c r="AS8" s="819"/>
      <c r="AT8" s="819"/>
      <c r="AU8" s="819"/>
      <c r="AV8" s="819"/>
      <c r="AW8" s="819"/>
      <c r="AX8" s="819"/>
      <c r="AY8" s="819"/>
      <c r="AZ8" s="819"/>
      <c r="BA8" s="819"/>
      <c r="BB8" s="819"/>
      <c r="BC8" s="819"/>
      <c r="BD8" s="819"/>
      <c r="BE8" s="819"/>
      <c r="BF8" s="819"/>
      <c r="BG8" s="819"/>
      <c r="BH8" s="819"/>
      <c r="BI8" s="819"/>
      <c r="BJ8" s="819"/>
      <c r="BK8" s="819"/>
      <c r="BL8" s="819"/>
      <c r="BM8" s="819"/>
      <c r="BN8" s="819"/>
      <c r="BO8" s="819"/>
      <c r="BP8" s="819"/>
      <c r="BQ8" s="819"/>
      <c r="BR8" s="819"/>
      <c r="BS8" s="819"/>
      <c r="BT8" s="819"/>
      <c r="BU8" s="819"/>
      <c r="BV8" s="819"/>
      <c r="BW8" s="819"/>
      <c r="BX8" s="819"/>
      <c r="BY8" s="819"/>
      <c r="BZ8" s="819"/>
      <c r="CA8" s="819"/>
      <c r="CB8" s="819"/>
      <c r="CC8" s="819"/>
      <c r="CD8" s="819"/>
      <c r="CE8" s="819"/>
      <c r="CF8" s="819"/>
      <c r="CG8" s="819"/>
      <c r="CH8" s="819"/>
      <c r="CI8" s="819"/>
      <c r="CJ8" s="819"/>
      <c r="CK8" s="819"/>
      <c r="CL8" s="819"/>
      <c r="CM8" s="819"/>
      <c r="CN8" s="819"/>
      <c r="CO8" s="819"/>
      <c r="CP8" s="820"/>
      <c r="CQ8" s="800"/>
      <c r="CR8" s="801"/>
      <c r="CS8" s="801"/>
      <c r="CT8" s="801"/>
      <c r="CU8" s="801"/>
      <c r="CV8" s="801"/>
      <c r="CW8" s="801"/>
      <c r="CX8" s="801"/>
      <c r="CY8" s="801"/>
      <c r="CZ8" s="801"/>
      <c r="DA8" s="801"/>
      <c r="DB8" s="801"/>
      <c r="DC8" s="801"/>
      <c r="DD8" s="801"/>
      <c r="DE8" s="801"/>
      <c r="DF8" s="801"/>
      <c r="DG8" s="801"/>
      <c r="DH8" s="801"/>
      <c r="DI8" s="801"/>
      <c r="DJ8" s="801"/>
      <c r="DK8" s="801"/>
      <c r="DL8" s="801"/>
      <c r="DM8" s="801"/>
      <c r="DN8" s="801"/>
      <c r="DO8" s="801"/>
      <c r="DP8" s="801"/>
      <c r="DQ8" s="801"/>
      <c r="DR8" s="801"/>
      <c r="DS8" s="801"/>
      <c r="DT8" s="802"/>
      <c r="DU8" s="800"/>
      <c r="DV8" s="801"/>
      <c r="DW8" s="801"/>
      <c r="DX8" s="801"/>
      <c r="DY8" s="801"/>
      <c r="DZ8" s="801"/>
      <c r="EA8" s="801"/>
      <c r="EB8" s="801"/>
      <c r="EC8" s="801"/>
      <c r="ED8" s="801"/>
      <c r="EE8" s="801"/>
      <c r="EF8" s="801"/>
      <c r="EG8" s="801"/>
      <c r="EH8" s="801"/>
      <c r="EI8" s="801"/>
      <c r="EJ8" s="801"/>
      <c r="EK8" s="801"/>
      <c r="EL8" s="801"/>
      <c r="EM8" s="801"/>
      <c r="EN8" s="801"/>
      <c r="EO8" s="801"/>
      <c r="EP8" s="801"/>
      <c r="EQ8" s="801"/>
      <c r="ER8" s="801"/>
      <c r="ES8" s="801"/>
      <c r="ET8" s="801"/>
      <c r="EU8" s="801"/>
      <c r="EV8" s="801"/>
      <c r="EW8" s="801"/>
      <c r="EX8" s="801"/>
      <c r="EY8" s="802"/>
      <c r="EZ8" s="800"/>
      <c r="FA8" s="801"/>
      <c r="FB8" s="801"/>
      <c r="FC8" s="801"/>
      <c r="FD8" s="801"/>
      <c r="FE8" s="801"/>
      <c r="FF8" s="801"/>
      <c r="FG8" s="801"/>
      <c r="FH8" s="801"/>
      <c r="FI8" s="801"/>
      <c r="FJ8" s="801"/>
      <c r="FK8" s="801"/>
      <c r="FL8" s="801"/>
      <c r="FM8" s="801"/>
      <c r="FN8" s="801"/>
      <c r="FO8" s="801"/>
      <c r="FP8" s="801"/>
      <c r="FQ8" s="801"/>
      <c r="FR8" s="801"/>
      <c r="FS8" s="801"/>
      <c r="FT8" s="801"/>
      <c r="FU8" s="801"/>
      <c r="FV8" s="801"/>
      <c r="FW8" s="801"/>
      <c r="FX8" s="801"/>
      <c r="FY8" s="801"/>
      <c r="FZ8" s="801"/>
      <c r="GA8" s="801"/>
      <c r="GB8" s="801"/>
      <c r="GC8" s="801"/>
      <c r="GD8" s="802"/>
      <c r="GE8" s="800"/>
      <c r="GF8" s="801"/>
      <c r="GG8" s="801"/>
      <c r="GH8" s="801"/>
      <c r="GI8" s="801"/>
      <c r="GJ8" s="801"/>
      <c r="GK8" s="801"/>
      <c r="GL8" s="801"/>
      <c r="GM8" s="801"/>
      <c r="GN8" s="801"/>
      <c r="GO8" s="801"/>
      <c r="GP8" s="801"/>
      <c r="GQ8" s="801"/>
      <c r="GR8" s="801"/>
      <c r="GS8" s="801"/>
      <c r="GT8" s="801"/>
      <c r="GU8" s="801"/>
      <c r="GV8" s="801"/>
      <c r="GW8" s="801"/>
      <c r="GX8" s="801"/>
      <c r="GY8" s="801"/>
      <c r="GZ8" s="801"/>
      <c r="HA8" s="801"/>
      <c r="HB8" s="801"/>
      <c r="HC8" s="801"/>
      <c r="HD8" s="801"/>
      <c r="HE8" s="801"/>
      <c r="HF8" s="801"/>
      <c r="HG8" s="801"/>
      <c r="HH8" s="801"/>
      <c r="HI8" s="802"/>
    </row>
    <row r="9" spans="1:217" ht="15" customHeight="1">
      <c r="A9" s="818" t="s">
        <v>470</v>
      </c>
      <c r="B9" s="818"/>
      <c r="C9" s="818"/>
      <c r="D9" s="818"/>
      <c r="E9" s="818"/>
      <c r="F9" s="818"/>
      <c r="G9" s="818"/>
      <c r="H9" s="818"/>
      <c r="I9" s="658"/>
      <c r="J9" s="819" t="s">
        <v>471</v>
      </c>
      <c r="K9" s="819"/>
      <c r="L9" s="819"/>
      <c r="M9" s="819"/>
      <c r="N9" s="819"/>
      <c r="O9" s="819"/>
      <c r="P9" s="819"/>
      <c r="Q9" s="819"/>
      <c r="R9" s="819"/>
      <c r="S9" s="819"/>
      <c r="T9" s="819"/>
      <c r="U9" s="819"/>
      <c r="V9" s="819"/>
      <c r="W9" s="819"/>
      <c r="X9" s="819"/>
      <c r="Y9" s="819"/>
      <c r="Z9" s="819"/>
      <c r="AA9" s="819"/>
      <c r="AB9" s="819"/>
      <c r="AC9" s="819"/>
      <c r="AD9" s="819"/>
      <c r="AE9" s="819"/>
      <c r="AF9" s="819"/>
      <c r="AG9" s="819"/>
      <c r="AH9" s="819"/>
      <c r="AI9" s="819"/>
      <c r="AJ9" s="819"/>
      <c r="AK9" s="819"/>
      <c r="AL9" s="819"/>
      <c r="AM9" s="819"/>
      <c r="AN9" s="819"/>
      <c r="AO9" s="819"/>
      <c r="AP9" s="819"/>
      <c r="AQ9" s="819"/>
      <c r="AR9" s="819"/>
      <c r="AS9" s="819"/>
      <c r="AT9" s="819"/>
      <c r="AU9" s="819"/>
      <c r="AV9" s="819"/>
      <c r="AW9" s="819"/>
      <c r="AX9" s="819"/>
      <c r="AY9" s="819"/>
      <c r="AZ9" s="819"/>
      <c r="BA9" s="819"/>
      <c r="BB9" s="819"/>
      <c r="BC9" s="819"/>
      <c r="BD9" s="819"/>
      <c r="BE9" s="819"/>
      <c r="BF9" s="819"/>
      <c r="BG9" s="819"/>
      <c r="BH9" s="819"/>
      <c r="BI9" s="819"/>
      <c r="BJ9" s="819"/>
      <c r="BK9" s="819"/>
      <c r="BL9" s="819"/>
      <c r="BM9" s="819"/>
      <c r="BN9" s="819"/>
      <c r="BO9" s="819"/>
      <c r="BP9" s="819"/>
      <c r="BQ9" s="819"/>
      <c r="BR9" s="819"/>
      <c r="BS9" s="819"/>
      <c r="BT9" s="819"/>
      <c r="BU9" s="819"/>
      <c r="BV9" s="819"/>
      <c r="BW9" s="819"/>
      <c r="BX9" s="819"/>
      <c r="BY9" s="819"/>
      <c r="BZ9" s="819"/>
      <c r="CA9" s="819"/>
      <c r="CB9" s="819"/>
      <c r="CC9" s="819"/>
      <c r="CD9" s="819"/>
      <c r="CE9" s="819"/>
      <c r="CF9" s="819"/>
      <c r="CG9" s="819"/>
      <c r="CH9" s="819"/>
      <c r="CI9" s="819"/>
      <c r="CJ9" s="819"/>
      <c r="CK9" s="819"/>
      <c r="CL9" s="819"/>
      <c r="CM9" s="819"/>
      <c r="CN9" s="819"/>
      <c r="CO9" s="819"/>
      <c r="CP9" s="820"/>
      <c r="CQ9" s="800">
        <f>'Смета !'!C13</f>
        <v>1301.9</v>
      </c>
      <c r="CR9" s="801"/>
      <c r="CS9" s="801"/>
      <c r="CT9" s="801"/>
      <c r="CU9" s="801"/>
      <c r="CV9" s="801"/>
      <c r="CW9" s="801"/>
      <c r="CX9" s="801"/>
      <c r="CY9" s="801"/>
      <c r="CZ9" s="801"/>
      <c r="DA9" s="801"/>
      <c r="DB9" s="801"/>
      <c r="DC9" s="801"/>
      <c r="DD9" s="801"/>
      <c r="DE9" s="801"/>
      <c r="DF9" s="801"/>
      <c r="DG9" s="801"/>
      <c r="DH9" s="801"/>
      <c r="DI9" s="801"/>
      <c r="DJ9" s="801"/>
      <c r="DK9" s="801"/>
      <c r="DL9" s="801"/>
      <c r="DM9" s="801"/>
      <c r="DN9" s="801"/>
      <c r="DO9" s="801"/>
      <c r="DP9" s="801"/>
      <c r="DQ9" s="801"/>
      <c r="DR9" s="801"/>
      <c r="DS9" s="801"/>
      <c r="DT9" s="802"/>
      <c r="DU9" s="800">
        <f>'Смета !'!D13</f>
        <v>824.2</v>
      </c>
      <c r="DV9" s="801"/>
      <c r="DW9" s="801"/>
      <c r="DX9" s="801"/>
      <c r="DY9" s="801"/>
      <c r="DZ9" s="801"/>
      <c r="EA9" s="801"/>
      <c r="EB9" s="801"/>
      <c r="EC9" s="801"/>
      <c r="ED9" s="801"/>
      <c r="EE9" s="801"/>
      <c r="EF9" s="801"/>
      <c r="EG9" s="801"/>
      <c r="EH9" s="801"/>
      <c r="EI9" s="801"/>
      <c r="EJ9" s="801"/>
      <c r="EK9" s="801"/>
      <c r="EL9" s="801"/>
      <c r="EM9" s="801"/>
      <c r="EN9" s="801"/>
      <c r="EO9" s="801"/>
      <c r="EP9" s="801"/>
      <c r="EQ9" s="801"/>
      <c r="ER9" s="801"/>
      <c r="ES9" s="801"/>
      <c r="ET9" s="801"/>
      <c r="EU9" s="801"/>
      <c r="EV9" s="801"/>
      <c r="EW9" s="801"/>
      <c r="EX9" s="801"/>
      <c r="EY9" s="802"/>
      <c r="EZ9" s="800">
        <f>'Смета !'!E13</f>
        <v>1350</v>
      </c>
      <c r="FA9" s="801"/>
      <c r="FB9" s="801"/>
      <c r="FC9" s="801"/>
      <c r="FD9" s="801"/>
      <c r="FE9" s="801"/>
      <c r="FF9" s="801"/>
      <c r="FG9" s="801"/>
      <c r="FH9" s="801"/>
      <c r="FI9" s="801"/>
      <c r="FJ9" s="801"/>
      <c r="FK9" s="801"/>
      <c r="FL9" s="801"/>
      <c r="FM9" s="801"/>
      <c r="FN9" s="801"/>
      <c r="FO9" s="801"/>
      <c r="FP9" s="801"/>
      <c r="FQ9" s="801"/>
      <c r="FR9" s="801"/>
      <c r="FS9" s="801"/>
      <c r="FT9" s="801"/>
      <c r="FU9" s="801"/>
      <c r="FV9" s="801"/>
      <c r="FW9" s="801"/>
      <c r="FX9" s="801"/>
      <c r="FY9" s="801"/>
      <c r="FZ9" s="801"/>
      <c r="GA9" s="801"/>
      <c r="GB9" s="801"/>
      <c r="GC9" s="801"/>
      <c r="GD9" s="802"/>
      <c r="GE9" s="800">
        <f>'Смета !'!F13</f>
        <v>1470</v>
      </c>
      <c r="GF9" s="801"/>
      <c r="GG9" s="801"/>
      <c r="GH9" s="801"/>
      <c r="GI9" s="801"/>
      <c r="GJ9" s="801"/>
      <c r="GK9" s="801"/>
      <c r="GL9" s="801"/>
      <c r="GM9" s="801"/>
      <c r="GN9" s="801"/>
      <c r="GO9" s="801"/>
      <c r="GP9" s="801"/>
      <c r="GQ9" s="801"/>
      <c r="GR9" s="801"/>
      <c r="GS9" s="801"/>
      <c r="GT9" s="801"/>
      <c r="GU9" s="801"/>
      <c r="GV9" s="801"/>
      <c r="GW9" s="801"/>
      <c r="GX9" s="801"/>
      <c r="GY9" s="801"/>
      <c r="GZ9" s="801"/>
      <c r="HA9" s="801"/>
      <c r="HB9" s="801"/>
      <c r="HC9" s="801"/>
      <c r="HD9" s="801"/>
      <c r="HE9" s="801"/>
      <c r="HF9" s="801"/>
      <c r="HG9" s="801"/>
      <c r="HH9" s="801"/>
      <c r="HI9" s="802"/>
    </row>
    <row r="10" spans="1:217" ht="30" customHeight="1">
      <c r="A10" s="818" t="s">
        <v>472</v>
      </c>
      <c r="B10" s="818"/>
      <c r="C10" s="818"/>
      <c r="D10" s="818"/>
      <c r="E10" s="818"/>
      <c r="F10" s="818"/>
      <c r="G10" s="818"/>
      <c r="H10" s="818"/>
      <c r="I10" s="658"/>
      <c r="J10" s="821" t="s">
        <v>473</v>
      </c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821"/>
      <c r="AJ10" s="821"/>
      <c r="AK10" s="821"/>
      <c r="AL10" s="821"/>
      <c r="AM10" s="821"/>
      <c r="AN10" s="821"/>
      <c r="AO10" s="821"/>
      <c r="AP10" s="821"/>
      <c r="AQ10" s="821"/>
      <c r="AR10" s="821"/>
      <c r="AS10" s="821"/>
      <c r="AT10" s="821"/>
      <c r="AU10" s="821"/>
      <c r="AV10" s="821"/>
      <c r="AW10" s="821"/>
      <c r="AX10" s="821"/>
      <c r="AY10" s="821"/>
      <c r="AZ10" s="821"/>
      <c r="BA10" s="821"/>
      <c r="BB10" s="821"/>
      <c r="BC10" s="821"/>
      <c r="BD10" s="821"/>
      <c r="BE10" s="821"/>
      <c r="BF10" s="821"/>
      <c r="BG10" s="821"/>
      <c r="BH10" s="821"/>
      <c r="BI10" s="821"/>
      <c r="BJ10" s="821"/>
      <c r="BK10" s="821"/>
      <c r="BL10" s="821"/>
      <c r="BM10" s="821"/>
      <c r="BN10" s="821"/>
      <c r="BO10" s="821"/>
      <c r="BP10" s="821"/>
      <c r="BQ10" s="821"/>
      <c r="BR10" s="821"/>
      <c r="BS10" s="821"/>
      <c r="BT10" s="821"/>
      <c r="BU10" s="821"/>
      <c r="BV10" s="821"/>
      <c r="BW10" s="821"/>
      <c r="BX10" s="821"/>
      <c r="BY10" s="821"/>
      <c r="BZ10" s="821"/>
      <c r="CA10" s="821"/>
      <c r="CB10" s="821"/>
      <c r="CC10" s="821"/>
      <c r="CD10" s="821"/>
      <c r="CE10" s="821"/>
      <c r="CF10" s="821"/>
      <c r="CG10" s="821"/>
      <c r="CH10" s="821"/>
      <c r="CI10" s="821"/>
      <c r="CJ10" s="821"/>
      <c r="CK10" s="821"/>
      <c r="CL10" s="821"/>
      <c r="CM10" s="821"/>
      <c r="CN10" s="821"/>
      <c r="CO10" s="821"/>
      <c r="CP10" s="822"/>
      <c r="CQ10" s="800">
        <f>'Смета !'!C9</f>
        <v>729.7</v>
      </c>
      <c r="CR10" s="801"/>
      <c r="CS10" s="801"/>
      <c r="CT10" s="801"/>
      <c r="CU10" s="801"/>
      <c r="CV10" s="801"/>
      <c r="CW10" s="801"/>
      <c r="CX10" s="801"/>
      <c r="CY10" s="801"/>
      <c r="CZ10" s="801"/>
      <c r="DA10" s="801"/>
      <c r="DB10" s="801"/>
      <c r="DC10" s="801"/>
      <c r="DD10" s="801"/>
      <c r="DE10" s="801"/>
      <c r="DF10" s="801"/>
      <c r="DG10" s="801"/>
      <c r="DH10" s="801"/>
      <c r="DI10" s="801"/>
      <c r="DJ10" s="801"/>
      <c r="DK10" s="801"/>
      <c r="DL10" s="801"/>
      <c r="DM10" s="801"/>
      <c r="DN10" s="801"/>
      <c r="DO10" s="801"/>
      <c r="DP10" s="801"/>
      <c r="DQ10" s="801"/>
      <c r="DR10" s="801"/>
      <c r="DS10" s="801"/>
      <c r="DT10" s="802"/>
      <c r="DU10" s="800">
        <f>'Смета !'!D9</f>
        <v>104</v>
      </c>
      <c r="DV10" s="801"/>
      <c r="DW10" s="801"/>
      <c r="DX10" s="801"/>
      <c r="DY10" s="801"/>
      <c r="DZ10" s="801"/>
      <c r="EA10" s="801"/>
      <c r="EB10" s="801"/>
      <c r="EC10" s="801"/>
      <c r="ED10" s="801"/>
      <c r="EE10" s="801"/>
      <c r="EF10" s="801"/>
      <c r="EG10" s="801"/>
      <c r="EH10" s="801"/>
      <c r="EI10" s="801"/>
      <c r="EJ10" s="801"/>
      <c r="EK10" s="801"/>
      <c r="EL10" s="801"/>
      <c r="EM10" s="801"/>
      <c r="EN10" s="801"/>
      <c r="EO10" s="801"/>
      <c r="EP10" s="801"/>
      <c r="EQ10" s="801"/>
      <c r="ER10" s="801"/>
      <c r="ES10" s="801"/>
      <c r="ET10" s="801"/>
      <c r="EU10" s="801"/>
      <c r="EV10" s="801"/>
      <c r="EW10" s="801"/>
      <c r="EX10" s="801"/>
      <c r="EY10" s="802"/>
      <c r="EZ10" s="800">
        <f>'Смета !'!E9</f>
        <v>263.7</v>
      </c>
      <c r="FA10" s="801"/>
      <c r="FB10" s="801"/>
      <c r="FC10" s="801"/>
      <c r="FD10" s="801"/>
      <c r="FE10" s="801"/>
      <c r="FF10" s="801"/>
      <c r="FG10" s="801"/>
      <c r="FH10" s="801"/>
      <c r="FI10" s="801"/>
      <c r="FJ10" s="801"/>
      <c r="FK10" s="801"/>
      <c r="FL10" s="801"/>
      <c r="FM10" s="801"/>
      <c r="FN10" s="801"/>
      <c r="FO10" s="801"/>
      <c r="FP10" s="801"/>
      <c r="FQ10" s="801"/>
      <c r="FR10" s="801"/>
      <c r="FS10" s="801"/>
      <c r="FT10" s="801"/>
      <c r="FU10" s="801"/>
      <c r="FV10" s="801"/>
      <c r="FW10" s="801"/>
      <c r="FX10" s="801"/>
      <c r="FY10" s="801"/>
      <c r="FZ10" s="801"/>
      <c r="GA10" s="801"/>
      <c r="GB10" s="801"/>
      <c r="GC10" s="801"/>
      <c r="GD10" s="802"/>
      <c r="GE10" s="800">
        <f>'Смета !'!F9</f>
        <v>309.6</v>
      </c>
      <c r="GF10" s="801"/>
      <c r="GG10" s="801"/>
      <c r="GH10" s="801"/>
      <c r="GI10" s="801"/>
      <c r="GJ10" s="801"/>
      <c r="GK10" s="801"/>
      <c r="GL10" s="801"/>
      <c r="GM10" s="801"/>
      <c r="GN10" s="801"/>
      <c r="GO10" s="801"/>
      <c r="GP10" s="801"/>
      <c r="GQ10" s="801"/>
      <c r="GR10" s="801"/>
      <c r="GS10" s="801"/>
      <c r="GT10" s="801"/>
      <c r="GU10" s="801"/>
      <c r="GV10" s="801"/>
      <c r="GW10" s="801"/>
      <c r="GX10" s="801"/>
      <c r="GY10" s="801"/>
      <c r="GZ10" s="801"/>
      <c r="HA10" s="801"/>
      <c r="HB10" s="801"/>
      <c r="HC10" s="801"/>
      <c r="HD10" s="801"/>
      <c r="HE10" s="801"/>
      <c r="HF10" s="801"/>
      <c r="HG10" s="801"/>
      <c r="HH10" s="801"/>
      <c r="HI10" s="802"/>
    </row>
    <row r="11" spans="1:217" ht="30" customHeight="1">
      <c r="A11" s="818" t="s">
        <v>474</v>
      </c>
      <c r="B11" s="818"/>
      <c r="C11" s="818"/>
      <c r="D11" s="818"/>
      <c r="E11" s="818"/>
      <c r="F11" s="818"/>
      <c r="G11" s="818"/>
      <c r="H11" s="818"/>
      <c r="I11" s="658"/>
      <c r="J11" s="821" t="s">
        <v>475</v>
      </c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1"/>
      <c r="AJ11" s="821"/>
      <c r="AK11" s="821"/>
      <c r="AL11" s="821"/>
      <c r="AM11" s="821"/>
      <c r="AN11" s="821"/>
      <c r="AO11" s="821"/>
      <c r="AP11" s="821"/>
      <c r="AQ11" s="821"/>
      <c r="AR11" s="821"/>
      <c r="AS11" s="821"/>
      <c r="AT11" s="821"/>
      <c r="AU11" s="821"/>
      <c r="AV11" s="821"/>
      <c r="AW11" s="821"/>
      <c r="AX11" s="821"/>
      <c r="AY11" s="821"/>
      <c r="AZ11" s="821"/>
      <c r="BA11" s="821"/>
      <c r="BB11" s="821"/>
      <c r="BC11" s="821"/>
      <c r="BD11" s="821"/>
      <c r="BE11" s="821"/>
      <c r="BF11" s="821"/>
      <c r="BG11" s="821"/>
      <c r="BH11" s="821"/>
      <c r="BI11" s="821"/>
      <c r="BJ11" s="821"/>
      <c r="BK11" s="821"/>
      <c r="BL11" s="821"/>
      <c r="BM11" s="821"/>
      <c r="BN11" s="821"/>
      <c r="BO11" s="821"/>
      <c r="BP11" s="821"/>
      <c r="BQ11" s="821"/>
      <c r="BR11" s="821"/>
      <c r="BS11" s="821"/>
      <c r="BT11" s="821"/>
      <c r="BU11" s="821"/>
      <c r="BV11" s="821"/>
      <c r="BW11" s="821"/>
      <c r="BX11" s="821"/>
      <c r="BY11" s="821"/>
      <c r="BZ11" s="821"/>
      <c r="CA11" s="821"/>
      <c r="CB11" s="821"/>
      <c r="CC11" s="821"/>
      <c r="CD11" s="821"/>
      <c r="CE11" s="821"/>
      <c r="CF11" s="821"/>
      <c r="CG11" s="821"/>
      <c r="CH11" s="821"/>
      <c r="CI11" s="821"/>
      <c r="CJ11" s="821"/>
      <c r="CK11" s="821"/>
      <c r="CL11" s="821"/>
      <c r="CM11" s="821"/>
      <c r="CN11" s="821"/>
      <c r="CO11" s="821"/>
      <c r="CP11" s="822"/>
      <c r="CQ11" s="800">
        <f>CQ12+CQ13+CQ14+CQ15+CQ16+CQ17</f>
        <v>1001.7</v>
      </c>
      <c r="CR11" s="801"/>
      <c r="CS11" s="801"/>
      <c r="CT11" s="801"/>
      <c r="CU11" s="801"/>
      <c r="CV11" s="801"/>
      <c r="CW11" s="801"/>
      <c r="CX11" s="801"/>
      <c r="CY11" s="801"/>
      <c r="CZ11" s="801"/>
      <c r="DA11" s="801"/>
      <c r="DB11" s="801"/>
      <c r="DC11" s="801"/>
      <c r="DD11" s="801"/>
      <c r="DE11" s="801"/>
      <c r="DF11" s="801"/>
      <c r="DG11" s="801"/>
      <c r="DH11" s="801"/>
      <c r="DI11" s="801"/>
      <c r="DJ11" s="801"/>
      <c r="DK11" s="801"/>
      <c r="DL11" s="801"/>
      <c r="DM11" s="801"/>
      <c r="DN11" s="801"/>
      <c r="DO11" s="801"/>
      <c r="DP11" s="801"/>
      <c r="DQ11" s="801"/>
      <c r="DR11" s="801"/>
      <c r="DS11" s="801"/>
      <c r="DT11" s="802"/>
      <c r="DU11" s="800">
        <f>DU17</f>
        <v>309.7</v>
      </c>
      <c r="DV11" s="801"/>
      <c r="DW11" s="801"/>
      <c r="DX11" s="801"/>
      <c r="DY11" s="801"/>
      <c r="DZ11" s="801"/>
      <c r="EA11" s="801"/>
      <c r="EB11" s="801"/>
      <c r="EC11" s="801"/>
      <c r="ED11" s="801"/>
      <c r="EE11" s="801"/>
      <c r="EF11" s="801"/>
      <c r="EG11" s="801"/>
      <c r="EH11" s="801"/>
      <c r="EI11" s="801"/>
      <c r="EJ11" s="801"/>
      <c r="EK11" s="801"/>
      <c r="EL11" s="801"/>
      <c r="EM11" s="801"/>
      <c r="EN11" s="801"/>
      <c r="EO11" s="801"/>
      <c r="EP11" s="801"/>
      <c r="EQ11" s="801"/>
      <c r="ER11" s="801"/>
      <c r="ES11" s="801"/>
      <c r="ET11" s="801"/>
      <c r="EU11" s="801"/>
      <c r="EV11" s="801"/>
      <c r="EW11" s="801"/>
      <c r="EX11" s="801"/>
      <c r="EY11" s="802"/>
      <c r="EZ11" s="800">
        <f>EZ17</f>
        <v>958.1</v>
      </c>
      <c r="FA11" s="801"/>
      <c r="FB11" s="801"/>
      <c r="FC11" s="801"/>
      <c r="FD11" s="801"/>
      <c r="FE11" s="801"/>
      <c r="FF11" s="801"/>
      <c r="FG11" s="801"/>
      <c r="FH11" s="801"/>
      <c r="FI11" s="801"/>
      <c r="FJ11" s="801"/>
      <c r="FK11" s="801"/>
      <c r="FL11" s="801"/>
      <c r="FM11" s="801"/>
      <c r="FN11" s="801"/>
      <c r="FO11" s="801"/>
      <c r="FP11" s="801"/>
      <c r="FQ11" s="801"/>
      <c r="FR11" s="801"/>
      <c r="FS11" s="801"/>
      <c r="FT11" s="801"/>
      <c r="FU11" s="801"/>
      <c r="FV11" s="801"/>
      <c r="FW11" s="801"/>
      <c r="FX11" s="801"/>
      <c r="FY11" s="801"/>
      <c r="FZ11" s="801"/>
      <c r="GA11" s="801"/>
      <c r="GB11" s="801"/>
      <c r="GC11" s="801"/>
      <c r="GD11" s="802"/>
      <c r="GE11" s="800">
        <f>GE17</f>
        <v>966.1</v>
      </c>
      <c r="GF11" s="801"/>
      <c r="GG11" s="801"/>
      <c r="GH11" s="801"/>
      <c r="GI11" s="801"/>
      <c r="GJ11" s="801"/>
      <c r="GK11" s="801"/>
      <c r="GL11" s="801"/>
      <c r="GM11" s="801"/>
      <c r="GN11" s="801"/>
      <c r="GO11" s="801"/>
      <c r="GP11" s="801"/>
      <c r="GQ11" s="801"/>
      <c r="GR11" s="801"/>
      <c r="GS11" s="801"/>
      <c r="GT11" s="801"/>
      <c r="GU11" s="801"/>
      <c r="GV11" s="801"/>
      <c r="GW11" s="801"/>
      <c r="GX11" s="801"/>
      <c r="GY11" s="801"/>
      <c r="GZ11" s="801"/>
      <c r="HA11" s="801"/>
      <c r="HB11" s="801"/>
      <c r="HC11" s="801"/>
      <c r="HD11" s="801"/>
      <c r="HE11" s="801"/>
      <c r="HF11" s="801"/>
      <c r="HG11" s="801"/>
      <c r="HH11" s="801"/>
      <c r="HI11" s="802"/>
    </row>
    <row r="12" spans="1:217" ht="15" customHeight="1" hidden="1">
      <c r="A12" s="818" t="s">
        <v>476</v>
      </c>
      <c r="B12" s="818"/>
      <c r="C12" s="818"/>
      <c r="D12" s="818"/>
      <c r="E12" s="818"/>
      <c r="F12" s="818"/>
      <c r="G12" s="818"/>
      <c r="H12" s="818"/>
      <c r="I12" s="658"/>
      <c r="J12" s="819" t="s">
        <v>477</v>
      </c>
      <c r="K12" s="819"/>
      <c r="L12" s="819"/>
      <c r="M12" s="819"/>
      <c r="N12" s="819"/>
      <c r="O12" s="819"/>
      <c r="P12" s="819"/>
      <c r="Q12" s="819"/>
      <c r="R12" s="819"/>
      <c r="S12" s="819"/>
      <c r="T12" s="819"/>
      <c r="U12" s="819"/>
      <c r="V12" s="819"/>
      <c r="W12" s="819"/>
      <c r="X12" s="819"/>
      <c r="Y12" s="819"/>
      <c r="Z12" s="819"/>
      <c r="AA12" s="819"/>
      <c r="AB12" s="819"/>
      <c r="AC12" s="819"/>
      <c r="AD12" s="819"/>
      <c r="AE12" s="819"/>
      <c r="AF12" s="819"/>
      <c r="AG12" s="819"/>
      <c r="AH12" s="819"/>
      <c r="AI12" s="819"/>
      <c r="AJ12" s="819"/>
      <c r="AK12" s="819"/>
      <c r="AL12" s="819"/>
      <c r="AM12" s="819"/>
      <c r="AN12" s="819"/>
      <c r="AO12" s="819"/>
      <c r="AP12" s="819"/>
      <c r="AQ12" s="819"/>
      <c r="AR12" s="819"/>
      <c r="AS12" s="819"/>
      <c r="AT12" s="819"/>
      <c r="AU12" s="819"/>
      <c r="AV12" s="819"/>
      <c r="AW12" s="819"/>
      <c r="AX12" s="819"/>
      <c r="AY12" s="819"/>
      <c r="AZ12" s="819"/>
      <c r="BA12" s="819"/>
      <c r="BB12" s="819"/>
      <c r="BC12" s="819"/>
      <c r="BD12" s="819"/>
      <c r="BE12" s="819"/>
      <c r="BF12" s="819"/>
      <c r="BG12" s="819"/>
      <c r="BH12" s="819"/>
      <c r="BI12" s="819"/>
      <c r="BJ12" s="819"/>
      <c r="BK12" s="819"/>
      <c r="BL12" s="819"/>
      <c r="BM12" s="819"/>
      <c r="BN12" s="819"/>
      <c r="BO12" s="819"/>
      <c r="BP12" s="819"/>
      <c r="BQ12" s="819"/>
      <c r="BR12" s="819"/>
      <c r="BS12" s="819"/>
      <c r="BT12" s="819"/>
      <c r="BU12" s="819"/>
      <c r="BV12" s="819"/>
      <c r="BW12" s="819"/>
      <c r="BX12" s="819"/>
      <c r="BY12" s="819"/>
      <c r="BZ12" s="819"/>
      <c r="CA12" s="819"/>
      <c r="CB12" s="819"/>
      <c r="CC12" s="819"/>
      <c r="CD12" s="819"/>
      <c r="CE12" s="819"/>
      <c r="CF12" s="819"/>
      <c r="CG12" s="819"/>
      <c r="CH12" s="819"/>
      <c r="CI12" s="819"/>
      <c r="CJ12" s="819"/>
      <c r="CK12" s="819"/>
      <c r="CL12" s="819"/>
      <c r="CM12" s="819"/>
      <c r="CN12" s="819"/>
      <c r="CO12" s="819"/>
      <c r="CP12" s="820"/>
      <c r="CQ12" s="800"/>
      <c r="CR12" s="801"/>
      <c r="CS12" s="801"/>
      <c r="CT12" s="801"/>
      <c r="CU12" s="801"/>
      <c r="CV12" s="801"/>
      <c r="CW12" s="801"/>
      <c r="CX12" s="801"/>
      <c r="CY12" s="801"/>
      <c r="CZ12" s="801"/>
      <c r="DA12" s="801"/>
      <c r="DB12" s="801"/>
      <c r="DC12" s="801"/>
      <c r="DD12" s="801"/>
      <c r="DE12" s="801"/>
      <c r="DF12" s="801"/>
      <c r="DG12" s="801"/>
      <c r="DH12" s="801"/>
      <c r="DI12" s="801"/>
      <c r="DJ12" s="801"/>
      <c r="DK12" s="801"/>
      <c r="DL12" s="801"/>
      <c r="DM12" s="801"/>
      <c r="DN12" s="801"/>
      <c r="DO12" s="801"/>
      <c r="DP12" s="801"/>
      <c r="DQ12" s="801"/>
      <c r="DR12" s="801"/>
      <c r="DS12" s="801"/>
      <c r="DT12" s="802"/>
      <c r="DU12" s="800"/>
      <c r="DV12" s="801"/>
      <c r="DW12" s="801"/>
      <c r="DX12" s="801"/>
      <c r="DY12" s="801"/>
      <c r="DZ12" s="801"/>
      <c r="EA12" s="801"/>
      <c r="EB12" s="801"/>
      <c r="EC12" s="801"/>
      <c r="ED12" s="801"/>
      <c r="EE12" s="801"/>
      <c r="EF12" s="801"/>
      <c r="EG12" s="801"/>
      <c r="EH12" s="801"/>
      <c r="EI12" s="801"/>
      <c r="EJ12" s="801"/>
      <c r="EK12" s="801"/>
      <c r="EL12" s="801"/>
      <c r="EM12" s="801"/>
      <c r="EN12" s="801"/>
      <c r="EO12" s="801"/>
      <c r="EP12" s="801"/>
      <c r="EQ12" s="801"/>
      <c r="ER12" s="801"/>
      <c r="ES12" s="801"/>
      <c r="ET12" s="801"/>
      <c r="EU12" s="801"/>
      <c r="EV12" s="801"/>
      <c r="EW12" s="801"/>
      <c r="EX12" s="801"/>
      <c r="EY12" s="802"/>
      <c r="EZ12" s="800"/>
      <c r="FA12" s="801"/>
      <c r="FB12" s="801"/>
      <c r="FC12" s="801"/>
      <c r="FD12" s="801"/>
      <c r="FE12" s="801"/>
      <c r="FF12" s="801"/>
      <c r="FG12" s="801"/>
      <c r="FH12" s="801"/>
      <c r="FI12" s="801"/>
      <c r="FJ12" s="801"/>
      <c r="FK12" s="801"/>
      <c r="FL12" s="801"/>
      <c r="FM12" s="801"/>
      <c r="FN12" s="801"/>
      <c r="FO12" s="801"/>
      <c r="FP12" s="801"/>
      <c r="FQ12" s="801"/>
      <c r="FR12" s="801"/>
      <c r="FS12" s="801"/>
      <c r="FT12" s="801"/>
      <c r="FU12" s="801"/>
      <c r="FV12" s="801"/>
      <c r="FW12" s="801"/>
      <c r="FX12" s="801"/>
      <c r="FY12" s="801"/>
      <c r="FZ12" s="801"/>
      <c r="GA12" s="801"/>
      <c r="GB12" s="801"/>
      <c r="GC12" s="801"/>
      <c r="GD12" s="802"/>
      <c r="GE12" s="800"/>
      <c r="GF12" s="801"/>
      <c r="GG12" s="801"/>
      <c r="GH12" s="801"/>
      <c r="GI12" s="801"/>
      <c r="GJ12" s="801"/>
      <c r="GK12" s="801"/>
      <c r="GL12" s="801"/>
      <c r="GM12" s="801"/>
      <c r="GN12" s="801"/>
      <c r="GO12" s="801"/>
      <c r="GP12" s="801"/>
      <c r="GQ12" s="801"/>
      <c r="GR12" s="801"/>
      <c r="GS12" s="801"/>
      <c r="GT12" s="801"/>
      <c r="GU12" s="801"/>
      <c r="GV12" s="801"/>
      <c r="GW12" s="801"/>
      <c r="GX12" s="801"/>
      <c r="GY12" s="801"/>
      <c r="GZ12" s="801"/>
      <c r="HA12" s="801"/>
      <c r="HB12" s="801"/>
      <c r="HC12" s="801"/>
      <c r="HD12" s="801"/>
      <c r="HE12" s="801"/>
      <c r="HF12" s="801"/>
      <c r="HG12" s="801"/>
      <c r="HH12" s="801"/>
      <c r="HI12" s="802"/>
    </row>
    <row r="13" spans="1:217" ht="15" customHeight="1" hidden="1">
      <c r="A13" s="818" t="s">
        <v>478</v>
      </c>
      <c r="B13" s="818"/>
      <c r="C13" s="818"/>
      <c r="D13" s="818"/>
      <c r="E13" s="818"/>
      <c r="F13" s="818"/>
      <c r="G13" s="818"/>
      <c r="H13" s="818"/>
      <c r="I13" s="658"/>
      <c r="J13" s="819" t="s">
        <v>479</v>
      </c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  <c r="AJ13" s="819"/>
      <c r="AK13" s="819"/>
      <c r="AL13" s="819"/>
      <c r="AM13" s="819"/>
      <c r="AN13" s="819"/>
      <c r="AO13" s="819"/>
      <c r="AP13" s="819"/>
      <c r="AQ13" s="819"/>
      <c r="AR13" s="819"/>
      <c r="AS13" s="819"/>
      <c r="AT13" s="819"/>
      <c r="AU13" s="819"/>
      <c r="AV13" s="819"/>
      <c r="AW13" s="819"/>
      <c r="AX13" s="819"/>
      <c r="AY13" s="819"/>
      <c r="AZ13" s="819"/>
      <c r="BA13" s="819"/>
      <c r="BB13" s="819"/>
      <c r="BC13" s="819"/>
      <c r="BD13" s="819"/>
      <c r="BE13" s="819"/>
      <c r="BF13" s="819"/>
      <c r="BG13" s="819"/>
      <c r="BH13" s="819"/>
      <c r="BI13" s="819"/>
      <c r="BJ13" s="819"/>
      <c r="BK13" s="819"/>
      <c r="BL13" s="819"/>
      <c r="BM13" s="819"/>
      <c r="BN13" s="819"/>
      <c r="BO13" s="819"/>
      <c r="BP13" s="819"/>
      <c r="BQ13" s="819"/>
      <c r="BR13" s="819"/>
      <c r="BS13" s="819"/>
      <c r="BT13" s="819"/>
      <c r="BU13" s="819"/>
      <c r="BV13" s="819"/>
      <c r="BW13" s="819"/>
      <c r="BX13" s="819"/>
      <c r="BY13" s="819"/>
      <c r="BZ13" s="819"/>
      <c r="CA13" s="819"/>
      <c r="CB13" s="819"/>
      <c r="CC13" s="819"/>
      <c r="CD13" s="819"/>
      <c r="CE13" s="819"/>
      <c r="CF13" s="819"/>
      <c r="CG13" s="819"/>
      <c r="CH13" s="819"/>
      <c r="CI13" s="819"/>
      <c r="CJ13" s="819"/>
      <c r="CK13" s="819"/>
      <c r="CL13" s="819"/>
      <c r="CM13" s="819"/>
      <c r="CN13" s="819"/>
      <c r="CO13" s="819"/>
      <c r="CP13" s="820"/>
      <c r="CQ13" s="800"/>
      <c r="CR13" s="801"/>
      <c r="CS13" s="801"/>
      <c r="CT13" s="801"/>
      <c r="CU13" s="801"/>
      <c r="CV13" s="801"/>
      <c r="CW13" s="801"/>
      <c r="CX13" s="801"/>
      <c r="CY13" s="801"/>
      <c r="CZ13" s="801"/>
      <c r="DA13" s="801"/>
      <c r="DB13" s="801"/>
      <c r="DC13" s="801"/>
      <c r="DD13" s="801"/>
      <c r="DE13" s="801"/>
      <c r="DF13" s="801"/>
      <c r="DG13" s="801"/>
      <c r="DH13" s="801"/>
      <c r="DI13" s="801"/>
      <c r="DJ13" s="801"/>
      <c r="DK13" s="801"/>
      <c r="DL13" s="801"/>
      <c r="DM13" s="801"/>
      <c r="DN13" s="801"/>
      <c r="DO13" s="801"/>
      <c r="DP13" s="801"/>
      <c r="DQ13" s="801"/>
      <c r="DR13" s="801"/>
      <c r="DS13" s="801"/>
      <c r="DT13" s="802"/>
      <c r="DU13" s="800"/>
      <c r="DV13" s="801"/>
      <c r="DW13" s="801"/>
      <c r="DX13" s="801"/>
      <c r="DY13" s="801"/>
      <c r="DZ13" s="801"/>
      <c r="EA13" s="801"/>
      <c r="EB13" s="801"/>
      <c r="EC13" s="801"/>
      <c r="ED13" s="801"/>
      <c r="EE13" s="801"/>
      <c r="EF13" s="801"/>
      <c r="EG13" s="801"/>
      <c r="EH13" s="801"/>
      <c r="EI13" s="801"/>
      <c r="EJ13" s="801"/>
      <c r="EK13" s="801"/>
      <c r="EL13" s="801"/>
      <c r="EM13" s="801"/>
      <c r="EN13" s="801"/>
      <c r="EO13" s="801"/>
      <c r="EP13" s="801"/>
      <c r="EQ13" s="801"/>
      <c r="ER13" s="801"/>
      <c r="ES13" s="801"/>
      <c r="ET13" s="801"/>
      <c r="EU13" s="801"/>
      <c r="EV13" s="801"/>
      <c r="EW13" s="801"/>
      <c r="EX13" s="801"/>
      <c r="EY13" s="802"/>
      <c r="EZ13" s="800"/>
      <c r="FA13" s="801"/>
      <c r="FB13" s="801"/>
      <c r="FC13" s="801"/>
      <c r="FD13" s="801"/>
      <c r="FE13" s="801"/>
      <c r="FF13" s="801"/>
      <c r="FG13" s="801"/>
      <c r="FH13" s="801"/>
      <c r="FI13" s="801"/>
      <c r="FJ13" s="801"/>
      <c r="FK13" s="801"/>
      <c r="FL13" s="801"/>
      <c r="FM13" s="801"/>
      <c r="FN13" s="801"/>
      <c r="FO13" s="801"/>
      <c r="FP13" s="801"/>
      <c r="FQ13" s="801"/>
      <c r="FR13" s="801"/>
      <c r="FS13" s="801"/>
      <c r="FT13" s="801"/>
      <c r="FU13" s="801"/>
      <c r="FV13" s="801"/>
      <c r="FW13" s="801"/>
      <c r="FX13" s="801"/>
      <c r="FY13" s="801"/>
      <c r="FZ13" s="801"/>
      <c r="GA13" s="801"/>
      <c r="GB13" s="801"/>
      <c r="GC13" s="801"/>
      <c r="GD13" s="802"/>
      <c r="GE13" s="800"/>
      <c r="GF13" s="801"/>
      <c r="GG13" s="801"/>
      <c r="GH13" s="801"/>
      <c r="GI13" s="801"/>
      <c r="GJ13" s="801"/>
      <c r="GK13" s="801"/>
      <c r="GL13" s="801"/>
      <c r="GM13" s="801"/>
      <c r="GN13" s="801"/>
      <c r="GO13" s="801"/>
      <c r="GP13" s="801"/>
      <c r="GQ13" s="801"/>
      <c r="GR13" s="801"/>
      <c r="GS13" s="801"/>
      <c r="GT13" s="801"/>
      <c r="GU13" s="801"/>
      <c r="GV13" s="801"/>
      <c r="GW13" s="801"/>
      <c r="GX13" s="801"/>
      <c r="GY13" s="801"/>
      <c r="GZ13" s="801"/>
      <c r="HA13" s="801"/>
      <c r="HB13" s="801"/>
      <c r="HC13" s="801"/>
      <c r="HD13" s="801"/>
      <c r="HE13" s="801"/>
      <c r="HF13" s="801"/>
      <c r="HG13" s="801"/>
      <c r="HH13" s="801"/>
      <c r="HI13" s="802"/>
    </row>
    <row r="14" spans="1:217" ht="15" customHeight="1" hidden="1">
      <c r="A14" s="818" t="s">
        <v>480</v>
      </c>
      <c r="B14" s="818"/>
      <c r="C14" s="818"/>
      <c r="D14" s="818"/>
      <c r="E14" s="818"/>
      <c r="F14" s="818"/>
      <c r="G14" s="818"/>
      <c r="H14" s="818"/>
      <c r="I14" s="658"/>
      <c r="J14" s="819" t="s">
        <v>481</v>
      </c>
      <c r="K14" s="819"/>
      <c r="L14" s="819"/>
      <c r="M14" s="819"/>
      <c r="N14" s="819"/>
      <c r="O14" s="819"/>
      <c r="P14" s="819"/>
      <c r="Q14" s="819"/>
      <c r="R14" s="819"/>
      <c r="S14" s="819"/>
      <c r="T14" s="819"/>
      <c r="U14" s="819"/>
      <c r="V14" s="819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/>
      <c r="AH14" s="819"/>
      <c r="AI14" s="819"/>
      <c r="AJ14" s="819"/>
      <c r="AK14" s="819"/>
      <c r="AL14" s="819"/>
      <c r="AM14" s="819"/>
      <c r="AN14" s="819"/>
      <c r="AO14" s="819"/>
      <c r="AP14" s="819"/>
      <c r="AQ14" s="819"/>
      <c r="AR14" s="819"/>
      <c r="AS14" s="819"/>
      <c r="AT14" s="819"/>
      <c r="AU14" s="819"/>
      <c r="AV14" s="819"/>
      <c r="AW14" s="819"/>
      <c r="AX14" s="819"/>
      <c r="AY14" s="819"/>
      <c r="AZ14" s="819"/>
      <c r="BA14" s="819"/>
      <c r="BB14" s="819"/>
      <c r="BC14" s="819"/>
      <c r="BD14" s="819"/>
      <c r="BE14" s="819"/>
      <c r="BF14" s="819"/>
      <c r="BG14" s="819"/>
      <c r="BH14" s="819"/>
      <c r="BI14" s="819"/>
      <c r="BJ14" s="819"/>
      <c r="BK14" s="819"/>
      <c r="BL14" s="819"/>
      <c r="BM14" s="819"/>
      <c r="BN14" s="819"/>
      <c r="BO14" s="819"/>
      <c r="BP14" s="819"/>
      <c r="BQ14" s="819"/>
      <c r="BR14" s="819"/>
      <c r="BS14" s="819"/>
      <c r="BT14" s="819"/>
      <c r="BU14" s="819"/>
      <c r="BV14" s="819"/>
      <c r="BW14" s="819"/>
      <c r="BX14" s="819"/>
      <c r="BY14" s="819"/>
      <c r="BZ14" s="819"/>
      <c r="CA14" s="819"/>
      <c r="CB14" s="819"/>
      <c r="CC14" s="819"/>
      <c r="CD14" s="819"/>
      <c r="CE14" s="819"/>
      <c r="CF14" s="819"/>
      <c r="CG14" s="819"/>
      <c r="CH14" s="819"/>
      <c r="CI14" s="819"/>
      <c r="CJ14" s="819"/>
      <c r="CK14" s="819"/>
      <c r="CL14" s="819"/>
      <c r="CM14" s="819"/>
      <c r="CN14" s="819"/>
      <c r="CO14" s="819"/>
      <c r="CP14" s="820"/>
      <c r="CQ14" s="800"/>
      <c r="CR14" s="801"/>
      <c r="CS14" s="801"/>
      <c r="CT14" s="801"/>
      <c r="CU14" s="801"/>
      <c r="CV14" s="801"/>
      <c r="CW14" s="801"/>
      <c r="CX14" s="801"/>
      <c r="CY14" s="801"/>
      <c r="CZ14" s="801"/>
      <c r="DA14" s="801"/>
      <c r="DB14" s="801"/>
      <c r="DC14" s="801"/>
      <c r="DD14" s="801"/>
      <c r="DE14" s="801"/>
      <c r="DF14" s="801"/>
      <c r="DG14" s="801"/>
      <c r="DH14" s="801"/>
      <c r="DI14" s="801"/>
      <c r="DJ14" s="801"/>
      <c r="DK14" s="801"/>
      <c r="DL14" s="801"/>
      <c r="DM14" s="801"/>
      <c r="DN14" s="801"/>
      <c r="DO14" s="801"/>
      <c r="DP14" s="801"/>
      <c r="DQ14" s="801"/>
      <c r="DR14" s="801"/>
      <c r="DS14" s="801"/>
      <c r="DT14" s="802"/>
      <c r="DU14" s="800"/>
      <c r="DV14" s="801"/>
      <c r="DW14" s="801"/>
      <c r="DX14" s="801"/>
      <c r="DY14" s="801"/>
      <c r="DZ14" s="801"/>
      <c r="EA14" s="801"/>
      <c r="EB14" s="801"/>
      <c r="EC14" s="801"/>
      <c r="ED14" s="801"/>
      <c r="EE14" s="801"/>
      <c r="EF14" s="801"/>
      <c r="EG14" s="801"/>
      <c r="EH14" s="801"/>
      <c r="EI14" s="801"/>
      <c r="EJ14" s="801"/>
      <c r="EK14" s="801"/>
      <c r="EL14" s="801"/>
      <c r="EM14" s="801"/>
      <c r="EN14" s="801"/>
      <c r="EO14" s="801"/>
      <c r="EP14" s="801"/>
      <c r="EQ14" s="801"/>
      <c r="ER14" s="801"/>
      <c r="ES14" s="801"/>
      <c r="ET14" s="801"/>
      <c r="EU14" s="801"/>
      <c r="EV14" s="801"/>
      <c r="EW14" s="801"/>
      <c r="EX14" s="801"/>
      <c r="EY14" s="802"/>
      <c r="EZ14" s="800"/>
      <c r="FA14" s="801"/>
      <c r="FB14" s="801"/>
      <c r="FC14" s="801"/>
      <c r="FD14" s="801"/>
      <c r="FE14" s="801"/>
      <c r="FF14" s="801"/>
      <c r="FG14" s="801"/>
      <c r="FH14" s="801"/>
      <c r="FI14" s="801"/>
      <c r="FJ14" s="801"/>
      <c r="FK14" s="801"/>
      <c r="FL14" s="801"/>
      <c r="FM14" s="801"/>
      <c r="FN14" s="801"/>
      <c r="FO14" s="801"/>
      <c r="FP14" s="801"/>
      <c r="FQ14" s="801"/>
      <c r="FR14" s="801"/>
      <c r="FS14" s="801"/>
      <c r="FT14" s="801"/>
      <c r="FU14" s="801"/>
      <c r="FV14" s="801"/>
      <c r="FW14" s="801"/>
      <c r="FX14" s="801"/>
      <c r="FY14" s="801"/>
      <c r="FZ14" s="801"/>
      <c r="GA14" s="801"/>
      <c r="GB14" s="801"/>
      <c r="GC14" s="801"/>
      <c r="GD14" s="802"/>
      <c r="GE14" s="800"/>
      <c r="GF14" s="801"/>
      <c r="GG14" s="801"/>
      <c r="GH14" s="801"/>
      <c r="GI14" s="801"/>
      <c r="GJ14" s="801"/>
      <c r="GK14" s="801"/>
      <c r="GL14" s="801"/>
      <c r="GM14" s="801"/>
      <c r="GN14" s="801"/>
      <c r="GO14" s="801"/>
      <c r="GP14" s="801"/>
      <c r="GQ14" s="801"/>
      <c r="GR14" s="801"/>
      <c r="GS14" s="801"/>
      <c r="GT14" s="801"/>
      <c r="GU14" s="801"/>
      <c r="GV14" s="801"/>
      <c r="GW14" s="801"/>
      <c r="GX14" s="801"/>
      <c r="GY14" s="801"/>
      <c r="GZ14" s="801"/>
      <c r="HA14" s="801"/>
      <c r="HB14" s="801"/>
      <c r="HC14" s="801"/>
      <c r="HD14" s="801"/>
      <c r="HE14" s="801"/>
      <c r="HF14" s="801"/>
      <c r="HG14" s="801"/>
      <c r="HH14" s="801"/>
      <c r="HI14" s="802"/>
    </row>
    <row r="15" spans="1:217" ht="30" customHeight="1" hidden="1">
      <c r="A15" s="818" t="s">
        <v>482</v>
      </c>
      <c r="B15" s="818"/>
      <c r="C15" s="818"/>
      <c r="D15" s="818"/>
      <c r="E15" s="818"/>
      <c r="F15" s="818"/>
      <c r="G15" s="818"/>
      <c r="H15" s="818"/>
      <c r="I15" s="658"/>
      <c r="J15" s="821" t="s">
        <v>483</v>
      </c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1"/>
      <c r="AJ15" s="821"/>
      <c r="AK15" s="821"/>
      <c r="AL15" s="821"/>
      <c r="AM15" s="821"/>
      <c r="AN15" s="821"/>
      <c r="AO15" s="821"/>
      <c r="AP15" s="821"/>
      <c r="AQ15" s="821"/>
      <c r="AR15" s="821"/>
      <c r="AS15" s="821"/>
      <c r="AT15" s="821"/>
      <c r="AU15" s="821"/>
      <c r="AV15" s="821"/>
      <c r="AW15" s="821"/>
      <c r="AX15" s="821"/>
      <c r="AY15" s="821"/>
      <c r="AZ15" s="821"/>
      <c r="BA15" s="821"/>
      <c r="BB15" s="821"/>
      <c r="BC15" s="821"/>
      <c r="BD15" s="821"/>
      <c r="BE15" s="821"/>
      <c r="BF15" s="821"/>
      <c r="BG15" s="821"/>
      <c r="BH15" s="821"/>
      <c r="BI15" s="821"/>
      <c r="BJ15" s="821"/>
      <c r="BK15" s="821"/>
      <c r="BL15" s="821"/>
      <c r="BM15" s="821"/>
      <c r="BN15" s="821"/>
      <c r="BO15" s="821"/>
      <c r="BP15" s="821"/>
      <c r="BQ15" s="821"/>
      <c r="BR15" s="821"/>
      <c r="BS15" s="821"/>
      <c r="BT15" s="821"/>
      <c r="BU15" s="821"/>
      <c r="BV15" s="821"/>
      <c r="BW15" s="821"/>
      <c r="BX15" s="821"/>
      <c r="BY15" s="821"/>
      <c r="BZ15" s="821"/>
      <c r="CA15" s="821"/>
      <c r="CB15" s="821"/>
      <c r="CC15" s="821"/>
      <c r="CD15" s="821"/>
      <c r="CE15" s="821"/>
      <c r="CF15" s="821"/>
      <c r="CG15" s="821"/>
      <c r="CH15" s="821"/>
      <c r="CI15" s="821"/>
      <c r="CJ15" s="821"/>
      <c r="CK15" s="821"/>
      <c r="CL15" s="821"/>
      <c r="CM15" s="821"/>
      <c r="CN15" s="821"/>
      <c r="CO15" s="821"/>
      <c r="CP15" s="822"/>
      <c r="CQ15" s="800"/>
      <c r="CR15" s="801"/>
      <c r="CS15" s="801"/>
      <c r="CT15" s="801"/>
      <c r="CU15" s="801"/>
      <c r="CV15" s="801"/>
      <c r="CW15" s="801"/>
      <c r="CX15" s="801"/>
      <c r="CY15" s="801"/>
      <c r="CZ15" s="801"/>
      <c r="DA15" s="801"/>
      <c r="DB15" s="801"/>
      <c r="DC15" s="801"/>
      <c r="DD15" s="801"/>
      <c r="DE15" s="801"/>
      <c r="DF15" s="801"/>
      <c r="DG15" s="801"/>
      <c r="DH15" s="801"/>
      <c r="DI15" s="801"/>
      <c r="DJ15" s="801"/>
      <c r="DK15" s="801"/>
      <c r="DL15" s="801"/>
      <c r="DM15" s="801"/>
      <c r="DN15" s="801"/>
      <c r="DO15" s="801"/>
      <c r="DP15" s="801"/>
      <c r="DQ15" s="801"/>
      <c r="DR15" s="801"/>
      <c r="DS15" s="801"/>
      <c r="DT15" s="802"/>
      <c r="DU15" s="800"/>
      <c r="DV15" s="801"/>
      <c r="DW15" s="801"/>
      <c r="DX15" s="801"/>
      <c r="DY15" s="801"/>
      <c r="DZ15" s="801"/>
      <c r="EA15" s="801"/>
      <c r="EB15" s="801"/>
      <c r="EC15" s="801"/>
      <c r="ED15" s="801"/>
      <c r="EE15" s="801"/>
      <c r="EF15" s="801"/>
      <c r="EG15" s="801"/>
      <c r="EH15" s="801"/>
      <c r="EI15" s="801"/>
      <c r="EJ15" s="801"/>
      <c r="EK15" s="801"/>
      <c r="EL15" s="801"/>
      <c r="EM15" s="801"/>
      <c r="EN15" s="801"/>
      <c r="EO15" s="801"/>
      <c r="EP15" s="801"/>
      <c r="EQ15" s="801"/>
      <c r="ER15" s="801"/>
      <c r="ES15" s="801"/>
      <c r="ET15" s="801"/>
      <c r="EU15" s="801"/>
      <c r="EV15" s="801"/>
      <c r="EW15" s="801"/>
      <c r="EX15" s="801"/>
      <c r="EY15" s="802"/>
      <c r="EZ15" s="800"/>
      <c r="FA15" s="801"/>
      <c r="FB15" s="801"/>
      <c r="FC15" s="801"/>
      <c r="FD15" s="801"/>
      <c r="FE15" s="801"/>
      <c r="FF15" s="801"/>
      <c r="FG15" s="801"/>
      <c r="FH15" s="801"/>
      <c r="FI15" s="801"/>
      <c r="FJ15" s="801"/>
      <c r="FK15" s="801"/>
      <c r="FL15" s="801"/>
      <c r="FM15" s="801"/>
      <c r="FN15" s="801"/>
      <c r="FO15" s="801"/>
      <c r="FP15" s="801"/>
      <c r="FQ15" s="801"/>
      <c r="FR15" s="801"/>
      <c r="FS15" s="801"/>
      <c r="FT15" s="801"/>
      <c r="FU15" s="801"/>
      <c r="FV15" s="801"/>
      <c r="FW15" s="801"/>
      <c r="FX15" s="801"/>
      <c r="FY15" s="801"/>
      <c r="FZ15" s="801"/>
      <c r="GA15" s="801"/>
      <c r="GB15" s="801"/>
      <c r="GC15" s="801"/>
      <c r="GD15" s="802"/>
      <c r="GE15" s="800"/>
      <c r="GF15" s="801"/>
      <c r="GG15" s="801"/>
      <c r="GH15" s="801"/>
      <c r="GI15" s="801"/>
      <c r="GJ15" s="801"/>
      <c r="GK15" s="801"/>
      <c r="GL15" s="801"/>
      <c r="GM15" s="801"/>
      <c r="GN15" s="801"/>
      <c r="GO15" s="801"/>
      <c r="GP15" s="801"/>
      <c r="GQ15" s="801"/>
      <c r="GR15" s="801"/>
      <c r="GS15" s="801"/>
      <c r="GT15" s="801"/>
      <c r="GU15" s="801"/>
      <c r="GV15" s="801"/>
      <c r="GW15" s="801"/>
      <c r="GX15" s="801"/>
      <c r="GY15" s="801"/>
      <c r="GZ15" s="801"/>
      <c r="HA15" s="801"/>
      <c r="HB15" s="801"/>
      <c r="HC15" s="801"/>
      <c r="HD15" s="801"/>
      <c r="HE15" s="801"/>
      <c r="HF15" s="801"/>
      <c r="HG15" s="801"/>
      <c r="HH15" s="801"/>
      <c r="HI15" s="802"/>
    </row>
    <row r="16" spans="1:217" ht="15" customHeight="1" hidden="1">
      <c r="A16" s="818" t="s">
        <v>484</v>
      </c>
      <c r="B16" s="818"/>
      <c r="C16" s="818"/>
      <c r="D16" s="818"/>
      <c r="E16" s="818"/>
      <c r="F16" s="818"/>
      <c r="G16" s="818"/>
      <c r="H16" s="818"/>
      <c r="I16" s="658"/>
      <c r="J16" s="819" t="s">
        <v>485</v>
      </c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19"/>
      <c r="AJ16" s="819"/>
      <c r="AK16" s="819"/>
      <c r="AL16" s="819"/>
      <c r="AM16" s="819"/>
      <c r="AN16" s="819"/>
      <c r="AO16" s="819"/>
      <c r="AP16" s="819"/>
      <c r="AQ16" s="819"/>
      <c r="AR16" s="819"/>
      <c r="AS16" s="819"/>
      <c r="AT16" s="819"/>
      <c r="AU16" s="819"/>
      <c r="AV16" s="819"/>
      <c r="AW16" s="819"/>
      <c r="AX16" s="819"/>
      <c r="AY16" s="819"/>
      <c r="AZ16" s="819"/>
      <c r="BA16" s="819"/>
      <c r="BB16" s="819"/>
      <c r="BC16" s="819"/>
      <c r="BD16" s="819"/>
      <c r="BE16" s="819"/>
      <c r="BF16" s="819"/>
      <c r="BG16" s="819"/>
      <c r="BH16" s="819"/>
      <c r="BI16" s="819"/>
      <c r="BJ16" s="819"/>
      <c r="BK16" s="819"/>
      <c r="BL16" s="819"/>
      <c r="BM16" s="819"/>
      <c r="BN16" s="819"/>
      <c r="BO16" s="819"/>
      <c r="BP16" s="819"/>
      <c r="BQ16" s="819"/>
      <c r="BR16" s="819"/>
      <c r="BS16" s="819"/>
      <c r="BT16" s="819"/>
      <c r="BU16" s="819"/>
      <c r="BV16" s="819"/>
      <c r="BW16" s="819"/>
      <c r="BX16" s="819"/>
      <c r="BY16" s="819"/>
      <c r="BZ16" s="819"/>
      <c r="CA16" s="819"/>
      <c r="CB16" s="819"/>
      <c r="CC16" s="819"/>
      <c r="CD16" s="819"/>
      <c r="CE16" s="819"/>
      <c r="CF16" s="819"/>
      <c r="CG16" s="819"/>
      <c r="CH16" s="819"/>
      <c r="CI16" s="819"/>
      <c r="CJ16" s="819"/>
      <c r="CK16" s="819"/>
      <c r="CL16" s="819"/>
      <c r="CM16" s="819"/>
      <c r="CN16" s="819"/>
      <c r="CO16" s="819"/>
      <c r="CP16" s="820"/>
      <c r="CQ16" s="800"/>
      <c r="CR16" s="801"/>
      <c r="CS16" s="801"/>
      <c r="CT16" s="801"/>
      <c r="CU16" s="801"/>
      <c r="CV16" s="801"/>
      <c r="CW16" s="801"/>
      <c r="CX16" s="801"/>
      <c r="CY16" s="801"/>
      <c r="CZ16" s="801"/>
      <c r="DA16" s="801"/>
      <c r="DB16" s="801"/>
      <c r="DC16" s="801"/>
      <c r="DD16" s="801"/>
      <c r="DE16" s="801"/>
      <c r="DF16" s="801"/>
      <c r="DG16" s="801"/>
      <c r="DH16" s="801"/>
      <c r="DI16" s="801"/>
      <c r="DJ16" s="801"/>
      <c r="DK16" s="801"/>
      <c r="DL16" s="801"/>
      <c r="DM16" s="801"/>
      <c r="DN16" s="801"/>
      <c r="DO16" s="801"/>
      <c r="DP16" s="801"/>
      <c r="DQ16" s="801"/>
      <c r="DR16" s="801"/>
      <c r="DS16" s="801"/>
      <c r="DT16" s="802"/>
      <c r="DU16" s="800"/>
      <c r="DV16" s="801"/>
      <c r="DW16" s="801"/>
      <c r="DX16" s="801"/>
      <c r="DY16" s="801"/>
      <c r="DZ16" s="801"/>
      <c r="EA16" s="801"/>
      <c r="EB16" s="801"/>
      <c r="EC16" s="801"/>
      <c r="ED16" s="801"/>
      <c r="EE16" s="801"/>
      <c r="EF16" s="801"/>
      <c r="EG16" s="801"/>
      <c r="EH16" s="801"/>
      <c r="EI16" s="801"/>
      <c r="EJ16" s="801"/>
      <c r="EK16" s="801"/>
      <c r="EL16" s="801"/>
      <c r="EM16" s="801"/>
      <c r="EN16" s="801"/>
      <c r="EO16" s="801"/>
      <c r="EP16" s="801"/>
      <c r="EQ16" s="801"/>
      <c r="ER16" s="801"/>
      <c r="ES16" s="801"/>
      <c r="ET16" s="801"/>
      <c r="EU16" s="801"/>
      <c r="EV16" s="801"/>
      <c r="EW16" s="801"/>
      <c r="EX16" s="801"/>
      <c r="EY16" s="802"/>
      <c r="EZ16" s="800"/>
      <c r="FA16" s="801"/>
      <c r="FB16" s="801"/>
      <c r="FC16" s="801"/>
      <c r="FD16" s="801"/>
      <c r="FE16" s="801"/>
      <c r="FF16" s="801"/>
      <c r="FG16" s="801"/>
      <c r="FH16" s="801"/>
      <c r="FI16" s="801"/>
      <c r="FJ16" s="801"/>
      <c r="FK16" s="801"/>
      <c r="FL16" s="801"/>
      <c r="FM16" s="801"/>
      <c r="FN16" s="801"/>
      <c r="FO16" s="801"/>
      <c r="FP16" s="801"/>
      <c r="FQ16" s="801"/>
      <c r="FR16" s="801"/>
      <c r="FS16" s="801"/>
      <c r="FT16" s="801"/>
      <c r="FU16" s="801"/>
      <c r="FV16" s="801"/>
      <c r="FW16" s="801"/>
      <c r="FX16" s="801"/>
      <c r="FY16" s="801"/>
      <c r="FZ16" s="801"/>
      <c r="GA16" s="801"/>
      <c r="GB16" s="801"/>
      <c r="GC16" s="801"/>
      <c r="GD16" s="802"/>
      <c r="GE16" s="800"/>
      <c r="GF16" s="801"/>
      <c r="GG16" s="801"/>
      <c r="GH16" s="801"/>
      <c r="GI16" s="801"/>
      <c r="GJ16" s="801"/>
      <c r="GK16" s="801"/>
      <c r="GL16" s="801"/>
      <c r="GM16" s="801"/>
      <c r="GN16" s="801"/>
      <c r="GO16" s="801"/>
      <c r="GP16" s="801"/>
      <c r="GQ16" s="801"/>
      <c r="GR16" s="801"/>
      <c r="GS16" s="801"/>
      <c r="GT16" s="801"/>
      <c r="GU16" s="801"/>
      <c r="GV16" s="801"/>
      <c r="GW16" s="801"/>
      <c r="GX16" s="801"/>
      <c r="GY16" s="801"/>
      <c r="GZ16" s="801"/>
      <c r="HA16" s="801"/>
      <c r="HB16" s="801"/>
      <c r="HC16" s="801"/>
      <c r="HD16" s="801"/>
      <c r="HE16" s="801"/>
      <c r="HF16" s="801"/>
      <c r="HG16" s="801"/>
      <c r="HH16" s="801"/>
      <c r="HI16" s="802"/>
    </row>
    <row r="17" spans="1:217" ht="15" customHeight="1">
      <c r="A17" s="818" t="s">
        <v>486</v>
      </c>
      <c r="B17" s="818"/>
      <c r="C17" s="818"/>
      <c r="D17" s="818"/>
      <c r="E17" s="818"/>
      <c r="F17" s="818"/>
      <c r="G17" s="818"/>
      <c r="H17" s="818"/>
      <c r="I17" s="658"/>
      <c r="J17" s="819" t="s">
        <v>487</v>
      </c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819"/>
      <c r="AE17" s="819"/>
      <c r="AF17" s="819"/>
      <c r="AG17" s="819"/>
      <c r="AH17" s="819"/>
      <c r="AI17" s="819"/>
      <c r="AJ17" s="819"/>
      <c r="AK17" s="819"/>
      <c r="AL17" s="819"/>
      <c r="AM17" s="819"/>
      <c r="AN17" s="819"/>
      <c r="AO17" s="819"/>
      <c r="AP17" s="819"/>
      <c r="AQ17" s="819"/>
      <c r="AR17" s="819"/>
      <c r="AS17" s="819"/>
      <c r="AT17" s="819"/>
      <c r="AU17" s="819"/>
      <c r="AV17" s="819"/>
      <c r="AW17" s="819"/>
      <c r="AX17" s="819"/>
      <c r="AY17" s="819"/>
      <c r="AZ17" s="819"/>
      <c r="BA17" s="819"/>
      <c r="BB17" s="819"/>
      <c r="BC17" s="819"/>
      <c r="BD17" s="819"/>
      <c r="BE17" s="819"/>
      <c r="BF17" s="819"/>
      <c r="BG17" s="819"/>
      <c r="BH17" s="819"/>
      <c r="BI17" s="819"/>
      <c r="BJ17" s="819"/>
      <c r="BK17" s="819"/>
      <c r="BL17" s="819"/>
      <c r="BM17" s="819"/>
      <c r="BN17" s="819"/>
      <c r="BO17" s="819"/>
      <c r="BP17" s="819"/>
      <c r="BQ17" s="819"/>
      <c r="BR17" s="819"/>
      <c r="BS17" s="819"/>
      <c r="BT17" s="819"/>
      <c r="BU17" s="819"/>
      <c r="BV17" s="819"/>
      <c r="BW17" s="819"/>
      <c r="BX17" s="819"/>
      <c r="BY17" s="819"/>
      <c r="BZ17" s="819"/>
      <c r="CA17" s="819"/>
      <c r="CB17" s="819"/>
      <c r="CC17" s="819"/>
      <c r="CD17" s="819"/>
      <c r="CE17" s="819"/>
      <c r="CF17" s="819"/>
      <c r="CG17" s="819"/>
      <c r="CH17" s="819"/>
      <c r="CI17" s="819"/>
      <c r="CJ17" s="819"/>
      <c r="CK17" s="819"/>
      <c r="CL17" s="819"/>
      <c r="CM17" s="819"/>
      <c r="CN17" s="819"/>
      <c r="CO17" s="819"/>
      <c r="CP17" s="820"/>
      <c r="CQ17" s="800">
        <f>'Смета !'!C29</f>
        <v>1001.7</v>
      </c>
      <c r="CR17" s="801"/>
      <c r="CS17" s="801"/>
      <c r="CT17" s="801"/>
      <c r="CU17" s="801"/>
      <c r="CV17" s="801"/>
      <c r="CW17" s="801"/>
      <c r="CX17" s="801"/>
      <c r="CY17" s="801"/>
      <c r="CZ17" s="801"/>
      <c r="DA17" s="801"/>
      <c r="DB17" s="801"/>
      <c r="DC17" s="801"/>
      <c r="DD17" s="801"/>
      <c r="DE17" s="801"/>
      <c r="DF17" s="801"/>
      <c r="DG17" s="801"/>
      <c r="DH17" s="801"/>
      <c r="DI17" s="801"/>
      <c r="DJ17" s="801"/>
      <c r="DK17" s="801"/>
      <c r="DL17" s="801"/>
      <c r="DM17" s="801"/>
      <c r="DN17" s="801"/>
      <c r="DO17" s="801"/>
      <c r="DP17" s="801"/>
      <c r="DQ17" s="801"/>
      <c r="DR17" s="801"/>
      <c r="DS17" s="801"/>
      <c r="DT17" s="802"/>
      <c r="DU17" s="800">
        <f>'Смета !'!D29</f>
        <v>309.7</v>
      </c>
      <c r="DV17" s="801"/>
      <c r="DW17" s="801"/>
      <c r="DX17" s="801"/>
      <c r="DY17" s="801"/>
      <c r="DZ17" s="801"/>
      <c r="EA17" s="801"/>
      <c r="EB17" s="801"/>
      <c r="EC17" s="801"/>
      <c r="ED17" s="801"/>
      <c r="EE17" s="801"/>
      <c r="EF17" s="801"/>
      <c r="EG17" s="801"/>
      <c r="EH17" s="801"/>
      <c r="EI17" s="801"/>
      <c r="EJ17" s="801"/>
      <c r="EK17" s="801"/>
      <c r="EL17" s="801"/>
      <c r="EM17" s="801"/>
      <c r="EN17" s="801"/>
      <c r="EO17" s="801"/>
      <c r="EP17" s="801"/>
      <c r="EQ17" s="801"/>
      <c r="ER17" s="801"/>
      <c r="ES17" s="801"/>
      <c r="ET17" s="801"/>
      <c r="EU17" s="801"/>
      <c r="EV17" s="801"/>
      <c r="EW17" s="801"/>
      <c r="EX17" s="801"/>
      <c r="EY17" s="802"/>
      <c r="EZ17" s="800">
        <f>'Смета !'!E29</f>
        <v>958.1</v>
      </c>
      <c r="FA17" s="801"/>
      <c r="FB17" s="801"/>
      <c r="FC17" s="801"/>
      <c r="FD17" s="801"/>
      <c r="FE17" s="801"/>
      <c r="FF17" s="801"/>
      <c r="FG17" s="801"/>
      <c r="FH17" s="801"/>
      <c r="FI17" s="801"/>
      <c r="FJ17" s="801"/>
      <c r="FK17" s="801"/>
      <c r="FL17" s="801"/>
      <c r="FM17" s="801"/>
      <c r="FN17" s="801"/>
      <c r="FO17" s="801"/>
      <c r="FP17" s="801"/>
      <c r="FQ17" s="801"/>
      <c r="FR17" s="801"/>
      <c r="FS17" s="801"/>
      <c r="FT17" s="801"/>
      <c r="FU17" s="801"/>
      <c r="FV17" s="801"/>
      <c r="FW17" s="801"/>
      <c r="FX17" s="801"/>
      <c r="FY17" s="801"/>
      <c r="FZ17" s="801"/>
      <c r="GA17" s="801"/>
      <c r="GB17" s="801"/>
      <c r="GC17" s="801"/>
      <c r="GD17" s="802"/>
      <c r="GE17" s="800">
        <f>'Смета !'!F29</f>
        <v>966.1</v>
      </c>
      <c r="GF17" s="801"/>
      <c r="GG17" s="801"/>
      <c r="GH17" s="801"/>
      <c r="GI17" s="801"/>
      <c r="GJ17" s="801"/>
      <c r="GK17" s="801"/>
      <c r="GL17" s="801"/>
      <c r="GM17" s="801"/>
      <c r="GN17" s="801"/>
      <c r="GO17" s="801"/>
      <c r="GP17" s="801"/>
      <c r="GQ17" s="801"/>
      <c r="GR17" s="801"/>
      <c r="GS17" s="801"/>
      <c r="GT17" s="801"/>
      <c r="GU17" s="801"/>
      <c r="GV17" s="801"/>
      <c r="GW17" s="801"/>
      <c r="GX17" s="801"/>
      <c r="GY17" s="801"/>
      <c r="GZ17" s="801"/>
      <c r="HA17" s="801"/>
      <c r="HB17" s="801"/>
      <c r="HC17" s="801"/>
      <c r="HD17" s="801"/>
      <c r="HE17" s="801"/>
      <c r="HF17" s="801"/>
      <c r="HG17" s="801"/>
      <c r="HH17" s="801"/>
      <c r="HI17" s="802"/>
    </row>
    <row r="18" spans="1:217" ht="15" customHeight="1">
      <c r="A18" s="818" t="s">
        <v>488</v>
      </c>
      <c r="B18" s="818"/>
      <c r="C18" s="818"/>
      <c r="D18" s="818"/>
      <c r="E18" s="818"/>
      <c r="F18" s="818"/>
      <c r="G18" s="818"/>
      <c r="H18" s="818"/>
      <c r="I18" s="658"/>
      <c r="J18" s="819" t="s">
        <v>489</v>
      </c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19"/>
      <c r="AJ18" s="819"/>
      <c r="AK18" s="819"/>
      <c r="AL18" s="819"/>
      <c r="AM18" s="819"/>
      <c r="AN18" s="819"/>
      <c r="AO18" s="819"/>
      <c r="AP18" s="819"/>
      <c r="AQ18" s="819"/>
      <c r="AR18" s="819"/>
      <c r="AS18" s="819"/>
      <c r="AT18" s="819"/>
      <c r="AU18" s="819"/>
      <c r="AV18" s="819"/>
      <c r="AW18" s="819"/>
      <c r="AX18" s="819"/>
      <c r="AY18" s="819"/>
      <c r="AZ18" s="819"/>
      <c r="BA18" s="819"/>
      <c r="BB18" s="819"/>
      <c r="BC18" s="819"/>
      <c r="BD18" s="819"/>
      <c r="BE18" s="819"/>
      <c r="BF18" s="819"/>
      <c r="BG18" s="819"/>
      <c r="BH18" s="819"/>
      <c r="BI18" s="819"/>
      <c r="BJ18" s="819"/>
      <c r="BK18" s="819"/>
      <c r="BL18" s="819"/>
      <c r="BM18" s="819"/>
      <c r="BN18" s="819"/>
      <c r="BO18" s="819"/>
      <c r="BP18" s="819"/>
      <c r="BQ18" s="819"/>
      <c r="BR18" s="819"/>
      <c r="BS18" s="819"/>
      <c r="BT18" s="819"/>
      <c r="BU18" s="819"/>
      <c r="BV18" s="819"/>
      <c r="BW18" s="819"/>
      <c r="BX18" s="819"/>
      <c r="BY18" s="819"/>
      <c r="BZ18" s="819"/>
      <c r="CA18" s="819"/>
      <c r="CB18" s="819"/>
      <c r="CC18" s="819"/>
      <c r="CD18" s="819"/>
      <c r="CE18" s="819"/>
      <c r="CF18" s="819"/>
      <c r="CG18" s="819"/>
      <c r="CH18" s="819"/>
      <c r="CI18" s="819"/>
      <c r="CJ18" s="819"/>
      <c r="CK18" s="819"/>
      <c r="CL18" s="819"/>
      <c r="CM18" s="819"/>
      <c r="CN18" s="819"/>
      <c r="CO18" s="819"/>
      <c r="CP18" s="820"/>
      <c r="CQ18" s="800"/>
      <c r="CR18" s="801"/>
      <c r="CS18" s="801"/>
      <c r="CT18" s="801"/>
      <c r="CU18" s="801"/>
      <c r="CV18" s="801"/>
      <c r="CW18" s="801"/>
      <c r="CX18" s="801"/>
      <c r="CY18" s="801"/>
      <c r="CZ18" s="801"/>
      <c r="DA18" s="801"/>
      <c r="DB18" s="801"/>
      <c r="DC18" s="801"/>
      <c r="DD18" s="801"/>
      <c r="DE18" s="801"/>
      <c r="DF18" s="801"/>
      <c r="DG18" s="801"/>
      <c r="DH18" s="801"/>
      <c r="DI18" s="801"/>
      <c r="DJ18" s="801"/>
      <c r="DK18" s="801"/>
      <c r="DL18" s="801"/>
      <c r="DM18" s="801"/>
      <c r="DN18" s="801"/>
      <c r="DO18" s="801"/>
      <c r="DP18" s="801"/>
      <c r="DQ18" s="801"/>
      <c r="DR18" s="801"/>
      <c r="DS18" s="801"/>
      <c r="DT18" s="802"/>
      <c r="DU18" s="800"/>
      <c r="DV18" s="801"/>
      <c r="DW18" s="801"/>
      <c r="DX18" s="801"/>
      <c r="DY18" s="801"/>
      <c r="DZ18" s="801"/>
      <c r="EA18" s="801"/>
      <c r="EB18" s="801"/>
      <c r="EC18" s="801"/>
      <c r="ED18" s="801"/>
      <c r="EE18" s="801"/>
      <c r="EF18" s="801"/>
      <c r="EG18" s="801"/>
      <c r="EH18" s="801"/>
      <c r="EI18" s="801"/>
      <c r="EJ18" s="801"/>
      <c r="EK18" s="801"/>
      <c r="EL18" s="801"/>
      <c r="EM18" s="801"/>
      <c r="EN18" s="801"/>
      <c r="EO18" s="801"/>
      <c r="EP18" s="801"/>
      <c r="EQ18" s="801"/>
      <c r="ER18" s="801"/>
      <c r="ES18" s="801"/>
      <c r="ET18" s="801"/>
      <c r="EU18" s="801"/>
      <c r="EV18" s="801"/>
      <c r="EW18" s="801"/>
      <c r="EX18" s="801"/>
      <c r="EY18" s="802"/>
      <c r="EZ18" s="800"/>
      <c r="FA18" s="801"/>
      <c r="FB18" s="801"/>
      <c r="FC18" s="801"/>
      <c r="FD18" s="801"/>
      <c r="FE18" s="801"/>
      <c r="FF18" s="801"/>
      <c r="FG18" s="801"/>
      <c r="FH18" s="801"/>
      <c r="FI18" s="801"/>
      <c r="FJ18" s="801"/>
      <c r="FK18" s="801"/>
      <c r="FL18" s="801"/>
      <c r="FM18" s="801"/>
      <c r="FN18" s="801"/>
      <c r="FO18" s="801"/>
      <c r="FP18" s="801"/>
      <c r="FQ18" s="801"/>
      <c r="FR18" s="801"/>
      <c r="FS18" s="801"/>
      <c r="FT18" s="801"/>
      <c r="FU18" s="801"/>
      <c r="FV18" s="801"/>
      <c r="FW18" s="801"/>
      <c r="FX18" s="801"/>
      <c r="FY18" s="801"/>
      <c r="FZ18" s="801"/>
      <c r="GA18" s="801"/>
      <c r="GB18" s="801"/>
      <c r="GC18" s="801"/>
      <c r="GD18" s="802"/>
      <c r="GE18" s="800"/>
      <c r="GF18" s="801"/>
      <c r="GG18" s="801"/>
      <c r="GH18" s="801"/>
      <c r="GI18" s="801"/>
      <c r="GJ18" s="801"/>
      <c r="GK18" s="801"/>
      <c r="GL18" s="801"/>
      <c r="GM18" s="801"/>
      <c r="GN18" s="801"/>
      <c r="GO18" s="801"/>
      <c r="GP18" s="801"/>
      <c r="GQ18" s="801"/>
      <c r="GR18" s="801"/>
      <c r="GS18" s="801"/>
      <c r="GT18" s="801"/>
      <c r="GU18" s="801"/>
      <c r="GV18" s="801"/>
      <c r="GW18" s="801"/>
      <c r="GX18" s="801"/>
      <c r="GY18" s="801"/>
      <c r="GZ18" s="801"/>
      <c r="HA18" s="801"/>
      <c r="HB18" s="801"/>
      <c r="HC18" s="801"/>
      <c r="HD18" s="801"/>
      <c r="HE18" s="801"/>
      <c r="HF18" s="801"/>
      <c r="HG18" s="801"/>
      <c r="HH18" s="801"/>
      <c r="HI18" s="802"/>
    </row>
    <row r="19" spans="1:217" ht="15" customHeight="1">
      <c r="A19" s="818" t="s">
        <v>490</v>
      </c>
      <c r="B19" s="818"/>
      <c r="C19" s="818"/>
      <c r="D19" s="818"/>
      <c r="E19" s="818"/>
      <c r="F19" s="818"/>
      <c r="G19" s="818"/>
      <c r="H19" s="818"/>
      <c r="I19" s="658"/>
      <c r="J19" s="819" t="s">
        <v>491</v>
      </c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19"/>
      <c r="AJ19" s="819"/>
      <c r="AK19" s="819"/>
      <c r="AL19" s="819"/>
      <c r="AM19" s="819"/>
      <c r="AN19" s="819"/>
      <c r="AO19" s="819"/>
      <c r="AP19" s="819"/>
      <c r="AQ19" s="819"/>
      <c r="AR19" s="819"/>
      <c r="AS19" s="819"/>
      <c r="AT19" s="819"/>
      <c r="AU19" s="819"/>
      <c r="AV19" s="819"/>
      <c r="AW19" s="819"/>
      <c r="AX19" s="819"/>
      <c r="AY19" s="819"/>
      <c r="AZ19" s="819"/>
      <c r="BA19" s="819"/>
      <c r="BB19" s="819"/>
      <c r="BC19" s="819"/>
      <c r="BD19" s="819"/>
      <c r="BE19" s="819"/>
      <c r="BF19" s="819"/>
      <c r="BG19" s="819"/>
      <c r="BH19" s="819"/>
      <c r="BI19" s="819"/>
      <c r="BJ19" s="819"/>
      <c r="BK19" s="819"/>
      <c r="BL19" s="819"/>
      <c r="BM19" s="819"/>
      <c r="BN19" s="819"/>
      <c r="BO19" s="819"/>
      <c r="BP19" s="819"/>
      <c r="BQ19" s="819"/>
      <c r="BR19" s="819"/>
      <c r="BS19" s="819"/>
      <c r="BT19" s="819"/>
      <c r="BU19" s="819"/>
      <c r="BV19" s="819"/>
      <c r="BW19" s="819"/>
      <c r="BX19" s="819"/>
      <c r="BY19" s="819"/>
      <c r="BZ19" s="819"/>
      <c r="CA19" s="819"/>
      <c r="CB19" s="819"/>
      <c r="CC19" s="819"/>
      <c r="CD19" s="819"/>
      <c r="CE19" s="819"/>
      <c r="CF19" s="819"/>
      <c r="CG19" s="819"/>
      <c r="CH19" s="819"/>
      <c r="CI19" s="819"/>
      <c r="CJ19" s="819"/>
      <c r="CK19" s="819"/>
      <c r="CL19" s="819"/>
      <c r="CM19" s="819"/>
      <c r="CN19" s="819"/>
      <c r="CO19" s="819"/>
      <c r="CP19" s="820"/>
      <c r="CQ19" s="800"/>
      <c r="CR19" s="801"/>
      <c r="CS19" s="801"/>
      <c r="CT19" s="801"/>
      <c r="CU19" s="801"/>
      <c r="CV19" s="801"/>
      <c r="CW19" s="801"/>
      <c r="CX19" s="801"/>
      <c r="CY19" s="801"/>
      <c r="CZ19" s="801"/>
      <c r="DA19" s="801"/>
      <c r="DB19" s="801"/>
      <c r="DC19" s="801"/>
      <c r="DD19" s="801"/>
      <c r="DE19" s="801"/>
      <c r="DF19" s="801"/>
      <c r="DG19" s="801"/>
      <c r="DH19" s="801"/>
      <c r="DI19" s="801"/>
      <c r="DJ19" s="801"/>
      <c r="DK19" s="801"/>
      <c r="DL19" s="801"/>
      <c r="DM19" s="801"/>
      <c r="DN19" s="801"/>
      <c r="DO19" s="801"/>
      <c r="DP19" s="801"/>
      <c r="DQ19" s="801"/>
      <c r="DR19" s="801"/>
      <c r="DS19" s="801"/>
      <c r="DT19" s="802"/>
      <c r="DU19" s="800"/>
      <c r="DV19" s="801"/>
      <c r="DW19" s="801"/>
      <c r="DX19" s="801"/>
      <c r="DY19" s="801"/>
      <c r="DZ19" s="801"/>
      <c r="EA19" s="801"/>
      <c r="EB19" s="801"/>
      <c r="EC19" s="801"/>
      <c r="ED19" s="801"/>
      <c r="EE19" s="801"/>
      <c r="EF19" s="801"/>
      <c r="EG19" s="801"/>
      <c r="EH19" s="801"/>
      <c r="EI19" s="801"/>
      <c r="EJ19" s="801"/>
      <c r="EK19" s="801"/>
      <c r="EL19" s="801"/>
      <c r="EM19" s="801"/>
      <c r="EN19" s="801"/>
      <c r="EO19" s="801"/>
      <c r="EP19" s="801"/>
      <c r="EQ19" s="801"/>
      <c r="ER19" s="801"/>
      <c r="ES19" s="801"/>
      <c r="ET19" s="801"/>
      <c r="EU19" s="801"/>
      <c r="EV19" s="801"/>
      <c r="EW19" s="801"/>
      <c r="EX19" s="801"/>
      <c r="EY19" s="802"/>
      <c r="EZ19" s="800"/>
      <c r="FA19" s="801"/>
      <c r="FB19" s="801"/>
      <c r="FC19" s="801"/>
      <c r="FD19" s="801"/>
      <c r="FE19" s="801"/>
      <c r="FF19" s="801"/>
      <c r="FG19" s="801"/>
      <c r="FH19" s="801"/>
      <c r="FI19" s="801"/>
      <c r="FJ19" s="801"/>
      <c r="FK19" s="801"/>
      <c r="FL19" s="801"/>
      <c r="FM19" s="801"/>
      <c r="FN19" s="801"/>
      <c r="FO19" s="801"/>
      <c r="FP19" s="801"/>
      <c r="FQ19" s="801"/>
      <c r="FR19" s="801"/>
      <c r="FS19" s="801"/>
      <c r="FT19" s="801"/>
      <c r="FU19" s="801"/>
      <c r="FV19" s="801"/>
      <c r="FW19" s="801"/>
      <c r="FX19" s="801"/>
      <c r="FY19" s="801"/>
      <c r="FZ19" s="801"/>
      <c r="GA19" s="801"/>
      <c r="GB19" s="801"/>
      <c r="GC19" s="801"/>
      <c r="GD19" s="802"/>
      <c r="GE19" s="800"/>
      <c r="GF19" s="801"/>
      <c r="GG19" s="801"/>
      <c r="GH19" s="801"/>
      <c r="GI19" s="801"/>
      <c r="GJ19" s="801"/>
      <c r="GK19" s="801"/>
      <c r="GL19" s="801"/>
      <c r="GM19" s="801"/>
      <c r="GN19" s="801"/>
      <c r="GO19" s="801"/>
      <c r="GP19" s="801"/>
      <c r="GQ19" s="801"/>
      <c r="GR19" s="801"/>
      <c r="GS19" s="801"/>
      <c r="GT19" s="801"/>
      <c r="GU19" s="801"/>
      <c r="GV19" s="801"/>
      <c r="GW19" s="801"/>
      <c r="GX19" s="801"/>
      <c r="GY19" s="801"/>
      <c r="GZ19" s="801"/>
      <c r="HA19" s="801"/>
      <c r="HB19" s="801"/>
      <c r="HC19" s="801"/>
      <c r="HD19" s="801"/>
      <c r="HE19" s="801"/>
      <c r="HF19" s="801"/>
      <c r="HG19" s="801"/>
      <c r="HH19" s="801"/>
      <c r="HI19" s="802"/>
    </row>
    <row r="20" spans="1:217" ht="15" customHeight="1">
      <c r="A20" s="818" t="s">
        <v>492</v>
      </c>
      <c r="B20" s="818"/>
      <c r="C20" s="818"/>
      <c r="D20" s="818"/>
      <c r="E20" s="818"/>
      <c r="F20" s="818"/>
      <c r="G20" s="818"/>
      <c r="H20" s="818"/>
      <c r="I20" s="658"/>
      <c r="J20" s="819" t="s">
        <v>493</v>
      </c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19"/>
      <c r="AJ20" s="819"/>
      <c r="AK20" s="819"/>
      <c r="AL20" s="819"/>
      <c r="AM20" s="819"/>
      <c r="AN20" s="819"/>
      <c r="AO20" s="819"/>
      <c r="AP20" s="819"/>
      <c r="AQ20" s="819"/>
      <c r="AR20" s="819"/>
      <c r="AS20" s="819"/>
      <c r="AT20" s="819"/>
      <c r="AU20" s="819"/>
      <c r="AV20" s="819"/>
      <c r="AW20" s="819"/>
      <c r="AX20" s="819"/>
      <c r="AY20" s="819"/>
      <c r="AZ20" s="819"/>
      <c r="BA20" s="819"/>
      <c r="BB20" s="819"/>
      <c r="BC20" s="819"/>
      <c r="BD20" s="819"/>
      <c r="BE20" s="819"/>
      <c r="BF20" s="819"/>
      <c r="BG20" s="819"/>
      <c r="BH20" s="819"/>
      <c r="BI20" s="819"/>
      <c r="BJ20" s="819"/>
      <c r="BK20" s="819"/>
      <c r="BL20" s="819"/>
      <c r="BM20" s="819"/>
      <c r="BN20" s="819"/>
      <c r="BO20" s="819"/>
      <c r="BP20" s="819"/>
      <c r="BQ20" s="819"/>
      <c r="BR20" s="819"/>
      <c r="BS20" s="819"/>
      <c r="BT20" s="819"/>
      <c r="BU20" s="819"/>
      <c r="BV20" s="819"/>
      <c r="BW20" s="819"/>
      <c r="BX20" s="819"/>
      <c r="BY20" s="819"/>
      <c r="BZ20" s="819"/>
      <c r="CA20" s="819"/>
      <c r="CB20" s="819"/>
      <c r="CC20" s="819"/>
      <c r="CD20" s="819"/>
      <c r="CE20" s="819"/>
      <c r="CF20" s="819"/>
      <c r="CG20" s="819"/>
      <c r="CH20" s="819"/>
      <c r="CI20" s="819"/>
      <c r="CJ20" s="819"/>
      <c r="CK20" s="819"/>
      <c r="CL20" s="819"/>
      <c r="CM20" s="819"/>
      <c r="CN20" s="819"/>
      <c r="CO20" s="819"/>
      <c r="CP20" s="820"/>
      <c r="CQ20" s="800"/>
      <c r="CR20" s="801"/>
      <c r="CS20" s="801"/>
      <c r="CT20" s="801"/>
      <c r="CU20" s="801"/>
      <c r="CV20" s="801"/>
      <c r="CW20" s="801"/>
      <c r="CX20" s="801"/>
      <c r="CY20" s="801"/>
      <c r="CZ20" s="801"/>
      <c r="DA20" s="801"/>
      <c r="DB20" s="801"/>
      <c r="DC20" s="801"/>
      <c r="DD20" s="801"/>
      <c r="DE20" s="801"/>
      <c r="DF20" s="801"/>
      <c r="DG20" s="801"/>
      <c r="DH20" s="801"/>
      <c r="DI20" s="801"/>
      <c r="DJ20" s="801"/>
      <c r="DK20" s="801"/>
      <c r="DL20" s="801"/>
      <c r="DM20" s="801"/>
      <c r="DN20" s="801"/>
      <c r="DO20" s="801"/>
      <c r="DP20" s="801"/>
      <c r="DQ20" s="801"/>
      <c r="DR20" s="801"/>
      <c r="DS20" s="801"/>
      <c r="DT20" s="802"/>
      <c r="DU20" s="800"/>
      <c r="DV20" s="801"/>
      <c r="DW20" s="801"/>
      <c r="DX20" s="801"/>
      <c r="DY20" s="801"/>
      <c r="DZ20" s="801"/>
      <c r="EA20" s="801"/>
      <c r="EB20" s="801"/>
      <c r="EC20" s="801"/>
      <c r="ED20" s="801"/>
      <c r="EE20" s="801"/>
      <c r="EF20" s="801"/>
      <c r="EG20" s="801"/>
      <c r="EH20" s="801"/>
      <c r="EI20" s="801"/>
      <c r="EJ20" s="801"/>
      <c r="EK20" s="801"/>
      <c r="EL20" s="801"/>
      <c r="EM20" s="801"/>
      <c r="EN20" s="801"/>
      <c r="EO20" s="801"/>
      <c r="EP20" s="801"/>
      <c r="EQ20" s="801"/>
      <c r="ER20" s="801"/>
      <c r="ES20" s="801"/>
      <c r="ET20" s="801"/>
      <c r="EU20" s="801"/>
      <c r="EV20" s="801"/>
      <c r="EW20" s="801"/>
      <c r="EX20" s="801"/>
      <c r="EY20" s="802"/>
      <c r="EZ20" s="800"/>
      <c r="FA20" s="801"/>
      <c r="FB20" s="801"/>
      <c r="FC20" s="801"/>
      <c r="FD20" s="801"/>
      <c r="FE20" s="801"/>
      <c r="FF20" s="801"/>
      <c r="FG20" s="801"/>
      <c r="FH20" s="801"/>
      <c r="FI20" s="801"/>
      <c r="FJ20" s="801"/>
      <c r="FK20" s="801"/>
      <c r="FL20" s="801"/>
      <c r="FM20" s="801"/>
      <c r="FN20" s="801"/>
      <c r="FO20" s="801"/>
      <c r="FP20" s="801"/>
      <c r="FQ20" s="801"/>
      <c r="FR20" s="801"/>
      <c r="FS20" s="801"/>
      <c r="FT20" s="801"/>
      <c r="FU20" s="801"/>
      <c r="FV20" s="801"/>
      <c r="FW20" s="801"/>
      <c r="FX20" s="801"/>
      <c r="FY20" s="801"/>
      <c r="FZ20" s="801"/>
      <c r="GA20" s="801"/>
      <c r="GB20" s="801"/>
      <c r="GC20" s="801"/>
      <c r="GD20" s="802"/>
      <c r="GE20" s="800"/>
      <c r="GF20" s="801"/>
      <c r="GG20" s="801"/>
      <c r="GH20" s="801"/>
      <c r="GI20" s="801"/>
      <c r="GJ20" s="801"/>
      <c r="GK20" s="801"/>
      <c r="GL20" s="801"/>
      <c r="GM20" s="801"/>
      <c r="GN20" s="801"/>
      <c r="GO20" s="801"/>
      <c r="GP20" s="801"/>
      <c r="GQ20" s="801"/>
      <c r="GR20" s="801"/>
      <c r="GS20" s="801"/>
      <c r="GT20" s="801"/>
      <c r="GU20" s="801"/>
      <c r="GV20" s="801"/>
      <c r="GW20" s="801"/>
      <c r="GX20" s="801"/>
      <c r="GY20" s="801"/>
      <c r="GZ20" s="801"/>
      <c r="HA20" s="801"/>
      <c r="HB20" s="801"/>
      <c r="HC20" s="801"/>
      <c r="HD20" s="801"/>
      <c r="HE20" s="801"/>
      <c r="HF20" s="801"/>
      <c r="HG20" s="801"/>
      <c r="HH20" s="801"/>
      <c r="HI20" s="802"/>
    </row>
    <row r="21" spans="1:217" ht="15" customHeight="1">
      <c r="A21" s="818" t="s">
        <v>494</v>
      </c>
      <c r="B21" s="818"/>
      <c r="C21" s="818"/>
      <c r="D21" s="818"/>
      <c r="E21" s="818"/>
      <c r="F21" s="818"/>
      <c r="G21" s="818"/>
      <c r="H21" s="818"/>
      <c r="I21" s="658"/>
      <c r="J21" s="819" t="s">
        <v>65</v>
      </c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19"/>
      <c r="AJ21" s="819"/>
      <c r="AK21" s="819"/>
      <c r="AL21" s="819"/>
      <c r="AM21" s="819"/>
      <c r="AN21" s="819"/>
      <c r="AO21" s="819"/>
      <c r="AP21" s="819"/>
      <c r="AQ21" s="819"/>
      <c r="AR21" s="819"/>
      <c r="AS21" s="819"/>
      <c r="AT21" s="819"/>
      <c r="AU21" s="819"/>
      <c r="AV21" s="819"/>
      <c r="AW21" s="819"/>
      <c r="AX21" s="819"/>
      <c r="AY21" s="819"/>
      <c r="AZ21" s="819"/>
      <c r="BA21" s="819"/>
      <c r="BB21" s="819"/>
      <c r="BC21" s="819"/>
      <c r="BD21" s="819"/>
      <c r="BE21" s="819"/>
      <c r="BF21" s="819"/>
      <c r="BG21" s="819"/>
      <c r="BH21" s="819"/>
      <c r="BI21" s="819"/>
      <c r="BJ21" s="819"/>
      <c r="BK21" s="819"/>
      <c r="BL21" s="819"/>
      <c r="BM21" s="819"/>
      <c r="BN21" s="819"/>
      <c r="BO21" s="819"/>
      <c r="BP21" s="819"/>
      <c r="BQ21" s="819"/>
      <c r="BR21" s="819"/>
      <c r="BS21" s="819"/>
      <c r="BT21" s="819"/>
      <c r="BU21" s="819"/>
      <c r="BV21" s="819"/>
      <c r="BW21" s="819"/>
      <c r="BX21" s="819"/>
      <c r="BY21" s="819"/>
      <c r="BZ21" s="819"/>
      <c r="CA21" s="819"/>
      <c r="CB21" s="819"/>
      <c r="CC21" s="819"/>
      <c r="CD21" s="819"/>
      <c r="CE21" s="819"/>
      <c r="CF21" s="819"/>
      <c r="CG21" s="819"/>
      <c r="CH21" s="819"/>
      <c r="CI21" s="819"/>
      <c r="CJ21" s="819"/>
      <c r="CK21" s="819"/>
      <c r="CL21" s="819"/>
      <c r="CM21" s="819"/>
      <c r="CN21" s="819"/>
      <c r="CO21" s="819"/>
      <c r="CP21" s="820"/>
      <c r="CQ21" s="800"/>
      <c r="CR21" s="801"/>
      <c r="CS21" s="801"/>
      <c r="CT21" s="801"/>
      <c r="CU21" s="801"/>
      <c r="CV21" s="801"/>
      <c r="CW21" s="801"/>
      <c r="CX21" s="801"/>
      <c r="CY21" s="801"/>
      <c r="CZ21" s="801"/>
      <c r="DA21" s="801"/>
      <c r="DB21" s="801"/>
      <c r="DC21" s="801"/>
      <c r="DD21" s="801"/>
      <c r="DE21" s="801"/>
      <c r="DF21" s="801"/>
      <c r="DG21" s="801"/>
      <c r="DH21" s="801"/>
      <c r="DI21" s="801"/>
      <c r="DJ21" s="801"/>
      <c r="DK21" s="801"/>
      <c r="DL21" s="801"/>
      <c r="DM21" s="801"/>
      <c r="DN21" s="801"/>
      <c r="DO21" s="801"/>
      <c r="DP21" s="801"/>
      <c r="DQ21" s="801"/>
      <c r="DR21" s="801"/>
      <c r="DS21" s="801"/>
      <c r="DT21" s="802"/>
      <c r="DU21" s="800"/>
      <c r="DV21" s="801"/>
      <c r="DW21" s="801"/>
      <c r="DX21" s="801"/>
      <c r="DY21" s="801"/>
      <c r="DZ21" s="801"/>
      <c r="EA21" s="801"/>
      <c r="EB21" s="801"/>
      <c r="EC21" s="801"/>
      <c r="ED21" s="801"/>
      <c r="EE21" s="801"/>
      <c r="EF21" s="801"/>
      <c r="EG21" s="801"/>
      <c r="EH21" s="801"/>
      <c r="EI21" s="801"/>
      <c r="EJ21" s="801"/>
      <c r="EK21" s="801"/>
      <c r="EL21" s="801"/>
      <c r="EM21" s="801"/>
      <c r="EN21" s="801"/>
      <c r="EO21" s="801"/>
      <c r="EP21" s="801"/>
      <c r="EQ21" s="801"/>
      <c r="ER21" s="801"/>
      <c r="ES21" s="801"/>
      <c r="ET21" s="801"/>
      <c r="EU21" s="801"/>
      <c r="EV21" s="801"/>
      <c r="EW21" s="801"/>
      <c r="EX21" s="801"/>
      <c r="EY21" s="802"/>
      <c r="EZ21" s="800"/>
      <c r="FA21" s="801"/>
      <c r="FB21" s="801"/>
      <c r="FC21" s="801"/>
      <c r="FD21" s="801"/>
      <c r="FE21" s="801"/>
      <c r="FF21" s="801"/>
      <c r="FG21" s="801"/>
      <c r="FH21" s="801"/>
      <c r="FI21" s="801"/>
      <c r="FJ21" s="801"/>
      <c r="FK21" s="801"/>
      <c r="FL21" s="801"/>
      <c r="FM21" s="801"/>
      <c r="FN21" s="801"/>
      <c r="FO21" s="801"/>
      <c r="FP21" s="801"/>
      <c r="FQ21" s="801"/>
      <c r="FR21" s="801"/>
      <c r="FS21" s="801"/>
      <c r="FT21" s="801"/>
      <c r="FU21" s="801"/>
      <c r="FV21" s="801"/>
      <c r="FW21" s="801"/>
      <c r="FX21" s="801"/>
      <c r="FY21" s="801"/>
      <c r="FZ21" s="801"/>
      <c r="GA21" s="801"/>
      <c r="GB21" s="801"/>
      <c r="GC21" s="801"/>
      <c r="GD21" s="802"/>
      <c r="GE21" s="800"/>
      <c r="GF21" s="801"/>
      <c r="GG21" s="801"/>
      <c r="GH21" s="801"/>
      <c r="GI21" s="801"/>
      <c r="GJ21" s="801"/>
      <c r="GK21" s="801"/>
      <c r="GL21" s="801"/>
      <c r="GM21" s="801"/>
      <c r="GN21" s="801"/>
      <c r="GO21" s="801"/>
      <c r="GP21" s="801"/>
      <c r="GQ21" s="801"/>
      <c r="GR21" s="801"/>
      <c r="GS21" s="801"/>
      <c r="GT21" s="801"/>
      <c r="GU21" s="801"/>
      <c r="GV21" s="801"/>
      <c r="GW21" s="801"/>
      <c r="GX21" s="801"/>
      <c r="GY21" s="801"/>
      <c r="GZ21" s="801"/>
      <c r="HA21" s="801"/>
      <c r="HB21" s="801"/>
      <c r="HC21" s="801"/>
      <c r="HD21" s="801"/>
      <c r="HE21" s="801"/>
      <c r="HF21" s="801"/>
      <c r="HG21" s="801"/>
      <c r="HH21" s="801"/>
      <c r="HI21" s="802"/>
    </row>
    <row r="22" spans="1:217" ht="15" customHeight="1">
      <c r="A22" s="818" t="s">
        <v>495</v>
      </c>
      <c r="B22" s="818"/>
      <c r="C22" s="818"/>
      <c r="D22" s="818"/>
      <c r="E22" s="818"/>
      <c r="F22" s="818"/>
      <c r="G22" s="818"/>
      <c r="H22" s="818"/>
      <c r="I22" s="658"/>
      <c r="J22" s="819" t="s">
        <v>496</v>
      </c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19"/>
      <c r="AK22" s="819"/>
      <c r="AL22" s="819"/>
      <c r="AM22" s="819"/>
      <c r="AN22" s="819"/>
      <c r="AO22" s="819"/>
      <c r="AP22" s="819"/>
      <c r="AQ22" s="819"/>
      <c r="AR22" s="819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19"/>
      <c r="BF22" s="819"/>
      <c r="BG22" s="819"/>
      <c r="BH22" s="819"/>
      <c r="BI22" s="819"/>
      <c r="BJ22" s="819"/>
      <c r="BK22" s="819"/>
      <c r="BL22" s="819"/>
      <c r="BM22" s="819"/>
      <c r="BN22" s="819"/>
      <c r="BO22" s="819"/>
      <c r="BP22" s="819"/>
      <c r="BQ22" s="819"/>
      <c r="BR22" s="819"/>
      <c r="BS22" s="819"/>
      <c r="BT22" s="819"/>
      <c r="BU22" s="819"/>
      <c r="BV22" s="819"/>
      <c r="BW22" s="819"/>
      <c r="BX22" s="819"/>
      <c r="BY22" s="819"/>
      <c r="BZ22" s="819"/>
      <c r="CA22" s="819"/>
      <c r="CB22" s="819"/>
      <c r="CC22" s="819"/>
      <c r="CD22" s="819"/>
      <c r="CE22" s="819"/>
      <c r="CF22" s="819"/>
      <c r="CG22" s="819"/>
      <c r="CH22" s="819"/>
      <c r="CI22" s="819"/>
      <c r="CJ22" s="819"/>
      <c r="CK22" s="819"/>
      <c r="CL22" s="819"/>
      <c r="CM22" s="819"/>
      <c r="CN22" s="819"/>
      <c r="CO22" s="819"/>
      <c r="CP22" s="820"/>
      <c r="CQ22" s="800">
        <f>CQ23</f>
        <v>3488.8999999999996</v>
      </c>
      <c r="CR22" s="801"/>
      <c r="CS22" s="801"/>
      <c r="CT22" s="801"/>
      <c r="CU22" s="801"/>
      <c r="CV22" s="801"/>
      <c r="CW22" s="801"/>
      <c r="CX22" s="801"/>
      <c r="CY22" s="801"/>
      <c r="CZ22" s="801"/>
      <c r="DA22" s="801"/>
      <c r="DB22" s="801"/>
      <c r="DC22" s="801"/>
      <c r="DD22" s="801"/>
      <c r="DE22" s="801"/>
      <c r="DF22" s="801"/>
      <c r="DG22" s="801"/>
      <c r="DH22" s="801"/>
      <c r="DI22" s="801"/>
      <c r="DJ22" s="801"/>
      <c r="DK22" s="801"/>
      <c r="DL22" s="801"/>
      <c r="DM22" s="801"/>
      <c r="DN22" s="801"/>
      <c r="DO22" s="801"/>
      <c r="DP22" s="801"/>
      <c r="DQ22" s="801"/>
      <c r="DR22" s="801"/>
      <c r="DS22" s="801"/>
      <c r="DT22" s="802"/>
      <c r="DU22" s="800">
        <f>DU23</f>
        <v>0</v>
      </c>
      <c r="DV22" s="801"/>
      <c r="DW22" s="801"/>
      <c r="DX22" s="801"/>
      <c r="DY22" s="801"/>
      <c r="DZ22" s="801"/>
      <c r="EA22" s="801"/>
      <c r="EB22" s="801"/>
      <c r="EC22" s="801"/>
      <c r="ED22" s="801"/>
      <c r="EE22" s="801"/>
      <c r="EF22" s="801"/>
      <c r="EG22" s="801"/>
      <c r="EH22" s="801"/>
      <c r="EI22" s="801"/>
      <c r="EJ22" s="801"/>
      <c r="EK22" s="801"/>
      <c r="EL22" s="801"/>
      <c r="EM22" s="801"/>
      <c r="EN22" s="801"/>
      <c r="EO22" s="801"/>
      <c r="EP22" s="801"/>
      <c r="EQ22" s="801"/>
      <c r="ER22" s="801"/>
      <c r="ES22" s="801"/>
      <c r="ET22" s="801"/>
      <c r="EU22" s="801"/>
      <c r="EV22" s="801"/>
      <c r="EW22" s="801"/>
      <c r="EX22" s="801"/>
      <c r="EY22" s="802"/>
      <c r="EZ22" s="847">
        <f>EZ23</f>
        <v>1594.5300000000002</v>
      </c>
      <c r="FA22" s="848"/>
      <c r="FB22" s="848"/>
      <c r="FC22" s="848"/>
      <c r="FD22" s="848"/>
      <c r="FE22" s="848"/>
      <c r="FF22" s="848"/>
      <c r="FG22" s="848"/>
      <c r="FH22" s="848"/>
      <c r="FI22" s="848"/>
      <c r="FJ22" s="848"/>
      <c r="FK22" s="848"/>
      <c r="FL22" s="848"/>
      <c r="FM22" s="848"/>
      <c r="FN22" s="848"/>
      <c r="FO22" s="848"/>
      <c r="FP22" s="848"/>
      <c r="FQ22" s="848"/>
      <c r="FR22" s="848"/>
      <c r="FS22" s="848"/>
      <c r="FT22" s="848"/>
      <c r="FU22" s="848"/>
      <c r="FV22" s="848"/>
      <c r="FW22" s="848"/>
      <c r="FX22" s="848"/>
      <c r="FY22" s="848"/>
      <c r="FZ22" s="848"/>
      <c r="GA22" s="848"/>
      <c r="GB22" s="848"/>
      <c r="GC22" s="848"/>
      <c r="GD22" s="849"/>
      <c r="GE22" s="847">
        <f>GE23</f>
        <v>1712.5360000000005</v>
      </c>
      <c r="GF22" s="848"/>
      <c r="GG22" s="848"/>
      <c r="GH22" s="848"/>
      <c r="GI22" s="848"/>
      <c r="GJ22" s="848"/>
      <c r="GK22" s="848"/>
      <c r="GL22" s="848"/>
      <c r="GM22" s="848"/>
      <c r="GN22" s="848"/>
      <c r="GO22" s="848"/>
      <c r="GP22" s="848"/>
      <c r="GQ22" s="848"/>
      <c r="GR22" s="848"/>
      <c r="GS22" s="848"/>
      <c r="GT22" s="848"/>
      <c r="GU22" s="848"/>
      <c r="GV22" s="848"/>
      <c r="GW22" s="848"/>
      <c r="GX22" s="848"/>
      <c r="GY22" s="848"/>
      <c r="GZ22" s="848"/>
      <c r="HA22" s="848"/>
      <c r="HB22" s="848"/>
      <c r="HC22" s="848"/>
      <c r="HD22" s="848"/>
      <c r="HE22" s="848"/>
      <c r="HF22" s="848"/>
      <c r="HG22" s="848"/>
      <c r="HH22" s="848"/>
      <c r="HI22" s="849"/>
    </row>
    <row r="23" spans="1:217" ht="15" customHeight="1">
      <c r="A23" s="818" t="s">
        <v>497</v>
      </c>
      <c r="B23" s="818"/>
      <c r="C23" s="818"/>
      <c r="D23" s="818"/>
      <c r="E23" s="818"/>
      <c r="F23" s="818"/>
      <c r="G23" s="818"/>
      <c r="H23" s="818"/>
      <c r="I23" s="658"/>
      <c r="J23" s="819" t="s">
        <v>498</v>
      </c>
      <c r="K23" s="819"/>
      <c r="L23" s="819"/>
      <c r="M23" s="819"/>
      <c r="N23" s="819"/>
      <c r="O23" s="819"/>
      <c r="P23" s="819"/>
      <c r="Q23" s="819"/>
      <c r="R23" s="819"/>
      <c r="S23" s="819"/>
      <c r="T23" s="819"/>
      <c r="U23" s="819"/>
      <c r="V23" s="819"/>
      <c r="W23" s="819"/>
      <c r="X23" s="819"/>
      <c r="Y23" s="819"/>
      <c r="Z23" s="819"/>
      <c r="AA23" s="819"/>
      <c r="AB23" s="819"/>
      <c r="AC23" s="819"/>
      <c r="AD23" s="819"/>
      <c r="AE23" s="819"/>
      <c r="AF23" s="819"/>
      <c r="AG23" s="819"/>
      <c r="AH23" s="819"/>
      <c r="AI23" s="819"/>
      <c r="AJ23" s="819"/>
      <c r="AK23" s="819"/>
      <c r="AL23" s="819"/>
      <c r="AM23" s="819"/>
      <c r="AN23" s="819"/>
      <c r="AO23" s="819"/>
      <c r="AP23" s="819"/>
      <c r="AQ23" s="819"/>
      <c r="AR23" s="819"/>
      <c r="AS23" s="819"/>
      <c r="AT23" s="819"/>
      <c r="AU23" s="819"/>
      <c r="AV23" s="819"/>
      <c r="AW23" s="819"/>
      <c r="AX23" s="819"/>
      <c r="AY23" s="819"/>
      <c r="AZ23" s="819"/>
      <c r="BA23" s="819"/>
      <c r="BB23" s="819"/>
      <c r="BC23" s="819"/>
      <c r="BD23" s="819"/>
      <c r="BE23" s="819"/>
      <c r="BF23" s="819"/>
      <c r="BG23" s="819"/>
      <c r="BH23" s="819"/>
      <c r="BI23" s="819"/>
      <c r="BJ23" s="819"/>
      <c r="BK23" s="819"/>
      <c r="BL23" s="819"/>
      <c r="BM23" s="819"/>
      <c r="BN23" s="819"/>
      <c r="BO23" s="819"/>
      <c r="BP23" s="819"/>
      <c r="BQ23" s="819"/>
      <c r="BR23" s="819"/>
      <c r="BS23" s="819"/>
      <c r="BT23" s="819"/>
      <c r="BU23" s="819"/>
      <c r="BV23" s="819"/>
      <c r="BW23" s="819"/>
      <c r="BX23" s="819"/>
      <c r="BY23" s="819"/>
      <c r="BZ23" s="819"/>
      <c r="CA23" s="819"/>
      <c r="CB23" s="819"/>
      <c r="CC23" s="819"/>
      <c r="CD23" s="819"/>
      <c r="CE23" s="819"/>
      <c r="CF23" s="819"/>
      <c r="CG23" s="819"/>
      <c r="CH23" s="819"/>
      <c r="CI23" s="819"/>
      <c r="CJ23" s="819"/>
      <c r="CK23" s="819"/>
      <c r="CL23" s="819"/>
      <c r="CM23" s="819"/>
      <c r="CN23" s="819"/>
      <c r="CO23" s="819"/>
      <c r="CP23" s="820"/>
      <c r="CQ23" s="800">
        <f>'Смета !'!C28-'Смета !'!C29</f>
        <v>3488.8999999999996</v>
      </c>
      <c r="CR23" s="801"/>
      <c r="CS23" s="801"/>
      <c r="CT23" s="801"/>
      <c r="CU23" s="801"/>
      <c r="CV23" s="801"/>
      <c r="CW23" s="801"/>
      <c r="CX23" s="801"/>
      <c r="CY23" s="801"/>
      <c r="CZ23" s="801"/>
      <c r="DA23" s="801"/>
      <c r="DB23" s="801"/>
      <c r="DC23" s="801"/>
      <c r="DD23" s="801"/>
      <c r="DE23" s="801"/>
      <c r="DF23" s="801"/>
      <c r="DG23" s="801"/>
      <c r="DH23" s="801"/>
      <c r="DI23" s="801"/>
      <c r="DJ23" s="801"/>
      <c r="DK23" s="801"/>
      <c r="DL23" s="801"/>
      <c r="DM23" s="801"/>
      <c r="DN23" s="801"/>
      <c r="DO23" s="801"/>
      <c r="DP23" s="801"/>
      <c r="DQ23" s="801"/>
      <c r="DR23" s="801"/>
      <c r="DS23" s="801"/>
      <c r="DT23" s="802"/>
      <c r="DU23" s="800">
        <v>0</v>
      </c>
      <c r="DV23" s="801"/>
      <c r="DW23" s="801"/>
      <c r="DX23" s="801"/>
      <c r="DY23" s="801"/>
      <c r="DZ23" s="801"/>
      <c r="EA23" s="801"/>
      <c r="EB23" s="801"/>
      <c r="EC23" s="801"/>
      <c r="ED23" s="801"/>
      <c r="EE23" s="801"/>
      <c r="EF23" s="801"/>
      <c r="EG23" s="801"/>
      <c r="EH23" s="801"/>
      <c r="EI23" s="801"/>
      <c r="EJ23" s="801"/>
      <c r="EK23" s="801"/>
      <c r="EL23" s="801"/>
      <c r="EM23" s="801"/>
      <c r="EN23" s="801"/>
      <c r="EO23" s="801"/>
      <c r="EP23" s="801"/>
      <c r="EQ23" s="801"/>
      <c r="ER23" s="801"/>
      <c r="ES23" s="801"/>
      <c r="ET23" s="801"/>
      <c r="EU23" s="801"/>
      <c r="EV23" s="801"/>
      <c r="EW23" s="801"/>
      <c r="EX23" s="801"/>
      <c r="EY23" s="802"/>
      <c r="EZ23" s="847">
        <f>'Смета !'!E28-'Смета !'!E29</f>
        <v>1594.5300000000002</v>
      </c>
      <c r="FA23" s="848"/>
      <c r="FB23" s="848"/>
      <c r="FC23" s="848"/>
      <c r="FD23" s="848"/>
      <c r="FE23" s="848"/>
      <c r="FF23" s="848"/>
      <c r="FG23" s="848"/>
      <c r="FH23" s="848"/>
      <c r="FI23" s="848"/>
      <c r="FJ23" s="848"/>
      <c r="FK23" s="848"/>
      <c r="FL23" s="848"/>
      <c r="FM23" s="848"/>
      <c r="FN23" s="848"/>
      <c r="FO23" s="848"/>
      <c r="FP23" s="848"/>
      <c r="FQ23" s="848"/>
      <c r="FR23" s="848"/>
      <c r="FS23" s="848"/>
      <c r="FT23" s="848"/>
      <c r="FU23" s="848"/>
      <c r="FV23" s="848"/>
      <c r="FW23" s="848"/>
      <c r="FX23" s="848"/>
      <c r="FY23" s="848"/>
      <c r="FZ23" s="848"/>
      <c r="GA23" s="848"/>
      <c r="GB23" s="848"/>
      <c r="GC23" s="848"/>
      <c r="GD23" s="849"/>
      <c r="GE23" s="847">
        <f>'Смета !'!F28-'Смета !'!F29</f>
        <v>1712.5360000000005</v>
      </c>
      <c r="GF23" s="848"/>
      <c r="GG23" s="848"/>
      <c r="GH23" s="848"/>
      <c r="GI23" s="848"/>
      <c r="GJ23" s="848"/>
      <c r="GK23" s="848"/>
      <c r="GL23" s="848"/>
      <c r="GM23" s="848"/>
      <c r="GN23" s="848"/>
      <c r="GO23" s="848"/>
      <c r="GP23" s="848"/>
      <c r="GQ23" s="848"/>
      <c r="GR23" s="848"/>
      <c r="GS23" s="848"/>
      <c r="GT23" s="848"/>
      <c r="GU23" s="848"/>
      <c r="GV23" s="848"/>
      <c r="GW23" s="848"/>
      <c r="GX23" s="848"/>
      <c r="GY23" s="848"/>
      <c r="GZ23" s="848"/>
      <c r="HA23" s="848"/>
      <c r="HB23" s="848"/>
      <c r="HC23" s="848"/>
      <c r="HD23" s="848"/>
      <c r="HE23" s="848"/>
      <c r="HF23" s="848"/>
      <c r="HG23" s="848"/>
      <c r="HH23" s="848"/>
      <c r="HI23" s="849"/>
    </row>
    <row r="24" spans="1:217" ht="15" customHeight="1">
      <c r="A24" s="818" t="s">
        <v>499</v>
      </c>
      <c r="B24" s="818"/>
      <c r="C24" s="818"/>
      <c r="D24" s="818"/>
      <c r="E24" s="818"/>
      <c r="F24" s="818"/>
      <c r="G24" s="818"/>
      <c r="H24" s="818"/>
      <c r="I24" s="658"/>
      <c r="J24" s="819"/>
      <c r="K24" s="819"/>
      <c r="L24" s="819"/>
      <c r="M24" s="819"/>
      <c r="N24" s="819"/>
      <c r="O24" s="819"/>
      <c r="P24" s="819"/>
      <c r="Q24" s="819"/>
      <c r="R24" s="819"/>
      <c r="S24" s="819"/>
      <c r="T24" s="819"/>
      <c r="U24" s="819"/>
      <c r="V24" s="819"/>
      <c r="W24" s="819"/>
      <c r="X24" s="819"/>
      <c r="Y24" s="819"/>
      <c r="Z24" s="819"/>
      <c r="AA24" s="819"/>
      <c r="AB24" s="819"/>
      <c r="AC24" s="819"/>
      <c r="AD24" s="819"/>
      <c r="AE24" s="819"/>
      <c r="AF24" s="819"/>
      <c r="AG24" s="819"/>
      <c r="AH24" s="819"/>
      <c r="AI24" s="819"/>
      <c r="AJ24" s="819"/>
      <c r="AK24" s="819"/>
      <c r="AL24" s="819"/>
      <c r="AM24" s="819"/>
      <c r="AN24" s="819"/>
      <c r="AO24" s="819"/>
      <c r="AP24" s="819"/>
      <c r="AQ24" s="819"/>
      <c r="AR24" s="819"/>
      <c r="AS24" s="819"/>
      <c r="AT24" s="819"/>
      <c r="AU24" s="819"/>
      <c r="AV24" s="819"/>
      <c r="AW24" s="819"/>
      <c r="AX24" s="819"/>
      <c r="AY24" s="819"/>
      <c r="AZ24" s="819"/>
      <c r="BA24" s="819"/>
      <c r="BB24" s="819"/>
      <c r="BC24" s="819"/>
      <c r="BD24" s="819"/>
      <c r="BE24" s="819"/>
      <c r="BF24" s="819"/>
      <c r="BG24" s="819"/>
      <c r="BH24" s="819"/>
      <c r="BI24" s="819"/>
      <c r="BJ24" s="819"/>
      <c r="BK24" s="819"/>
      <c r="BL24" s="819"/>
      <c r="BM24" s="819"/>
      <c r="BN24" s="819"/>
      <c r="BO24" s="819"/>
      <c r="BP24" s="819"/>
      <c r="BQ24" s="819"/>
      <c r="BR24" s="819"/>
      <c r="BS24" s="819"/>
      <c r="BT24" s="819"/>
      <c r="BU24" s="819"/>
      <c r="BV24" s="819"/>
      <c r="BW24" s="819"/>
      <c r="BX24" s="819"/>
      <c r="BY24" s="819"/>
      <c r="BZ24" s="819"/>
      <c r="CA24" s="819"/>
      <c r="CB24" s="819"/>
      <c r="CC24" s="819"/>
      <c r="CD24" s="819"/>
      <c r="CE24" s="819"/>
      <c r="CF24" s="819"/>
      <c r="CG24" s="819"/>
      <c r="CH24" s="819"/>
      <c r="CI24" s="819"/>
      <c r="CJ24" s="819"/>
      <c r="CK24" s="819"/>
      <c r="CL24" s="819"/>
      <c r="CM24" s="819"/>
      <c r="CN24" s="819"/>
      <c r="CO24" s="819"/>
      <c r="CP24" s="820"/>
      <c r="CQ24" s="800"/>
      <c r="CR24" s="801"/>
      <c r="CS24" s="801"/>
      <c r="CT24" s="801"/>
      <c r="CU24" s="801"/>
      <c r="CV24" s="801"/>
      <c r="CW24" s="801"/>
      <c r="CX24" s="801"/>
      <c r="CY24" s="801"/>
      <c r="CZ24" s="801"/>
      <c r="DA24" s="801"/>
      <c r="DB24" s="801"/>
      <c r="DC24" s="801"/>
      <c r="DD24" s="801"/>
      <c r="DE24" s="801"/>
      <c r="DF24" s="801"/>
      <c r="DG24" s="801"/>
      <c r="DH24" s="801"/>
      <c r="DI24" s="801"/>
      <c r="DJ24" s="801"/>
      <c r="DK24" s="801"/>
      <c r="DL24" s="801"/>
      <c r="DM24" s="801"/>
      <c r="DN24" s="801"/>
      <c r="DO24" s="801"/>
      <c r="DP24" s="801"/>
      <c r="DQ24" s="801"/>
      <c r="DR24" s="801"/>
      <c r="DS24" s="801"/>
      <c r="DT24" s="802"/>
      <c r="DU24" s="800"/>
      <c r="DV24" s="801"/>
      <c r="DW24" s="801"/>
      <c r="DX24" s="801"/>
      <c r="DY24" s="801"/>
      <c r="DZ24" s="801"/>
      <c r="EA24" s="801"/>
      <c r="EB24" s="801"/>
      <c r="EC24" s="801"/>
      <c r="ED24" s="801"/>
      <c r="EE24" s="801"/>
      <c r="EF24" s="801"/>
      <c r="EG24" s="801"/>
      <c r="EH24" s="801"/>
      <c r="EI24" s="801"/>
      <c r="EJ24" s="801"/>
      <c r="EK24" s="801"/>
      <c r="EL24" s="801"/>
      <c r="EM24" s="801"/>
      <c r="EN24" s="801"/>
      <c r="EO24" s="801"/>
      <c r="EP24" s="801"/>
      <c r="EQ24" s="801"/>
      <c r="ER24" s="801"/>
      <c r="ES24" s="801"/>
      <c r="ET24" s="801"/>
      <c r="EU24" s="801"/>
      <c r="EV24" s="801"/>
      <c r="EW24" s="801"/>
      <c r="EX24" s="801"/>
      <c r="EY24" s="802"/>
      <c r="EZ24" s="847"/>
      <c r="FA24" s="848"/>
      <c r="FB24" s="848"/>
      <c r="FC24" s="848"/>
      <c r="FD24" s="848"/>
      <c r="FE24" s="848"/>
      <c r="FF24" s="848"/>
      <c r="FG24" s="848"/>
      <c r="FH24" s="848"/>
      <c r="FI24" s="848"/>
      <c r="FJ24" s="848"/>
      <c r="FK24" s="848"/>
      <c r="FL24" s="848"/>
      <c r="FM24" s="848"/>
      <c r="FN24" s="848"/>
      <c r="FO24" s="848"/>
      <c r="FP24" s="848"/>
      <c r="FQ24" s="848"/>
      <c r="FR24" s="848"/>
      <c r="FS24" s="848"/>
      <c r="FT24" s="848"/>
      <c r="FU24" s="848"/>
      <c r="FV24" s="848"/>
      <c r="FW24" s="848"/>
      <c r="FX24" s="848"/>
      <c r="FY24" s="848"/>
      <c r="FZ24" s="848"/>
      <c r="GA24" s="848"/>
      <c r="GB24" s="848"/>
      <c r="GC24" s="848"/>
      <c r="GD24" s="849"/>
      <c r="GE24" s="847"/>
      <c r="GF24" s="848"/>
      <c r="GG24" s="848"/>
      <c r="GH24" s="848"/>
      <c r="GI24" s="848"/>
      <c r="GJ24" s="848"/>
      <c r="GK24" s="848"/>
      <c r="GL24" s="848"/>
      <c r="GM24" s="848"/>
      <c r="GN24" s="848"/>
      <c r="GO24" s="848"/>
      <c r="GP24" s="848"/>
      <c r="GQ24" s="848"/>
      <c r="GR24" s="848"/>
      <c r="GS24" s="848"/>
      <c r="GT24" s="848"/>
      <c r="GU24" s="848"/>
      <c r="GV24" s="848"/>
      <c r="GW24" s="848"/>
      <c r="GX24" s="848"/>
      <c r="GY24" s="848"/>
      <c r="GZ24" s="848"/>
      <c r="HA24" s="848"/>
      <c r="HB24" s="848"/>
      <c r="HC24" s="848"/>
      <c r="HD24" s="848"/>
      <c r="HE24" s="848"/>
      <c r="HF24" s="848"/>
      <c r="HG24" s="848"/>
      <c r="HH24" s="848"/>
      <c r="HI24" s="849"/>
    </row>
    <row r="25" spans="1:217" ht="15" customHeight="1">
      <c r="A25" s="818" t="s">
        <v>386</v>
      </c>
      <c r="B25" s="818"/>
      <c r="C25" s="818"/>
      <c r="D25" s="818"/>
      <c r="E25" s="818"/>
      <c r="F25" s="818"/>
      <c r="G25" s="818"/>
      <c r="H25" s="818"/>
      <c r="I25" s="658"/>
      <c r="J25" s="819"/>
      <c r="K25" s="819"/>
      <c r="L25" s="819"/>
      <c r="M25" s="819"/>
      <c r="N25" s="819"/>
      <c r="O25" s="819"/>
      <c r="P25" s="819"/>
      <c r="Q25" s="819"/>
      <c r="R25" s="819"/>
      <c r="S25" s="819"/>
      <c r="T25" s="819"/>
      <c r="U25" s="819"/>
      <c r="V25" s="819"/>
      <c r="W25" s="819"/>
      <c r="X25" s="819"/>
      <c r="Y25" s="819"/>
      <c r="Z25" s="819"/>
      <c r="AA25" s="819"/>
      <c r="AB25" s="819"/>
      <c r="AC25" s="819"/>
      <c r="AD25" s="819"/>
      <c r="AE25" s="819"/>
      <c r="AF25" s="819"/>
      <c r="AG25" s="819"/>
      <c r="AH25" s="819"/>
      <c r="AI25" s="819"/>
      <c r="AJ25" s="819"/>
      <c r="AK25" s="819"/>
      <c r="AL25" s="819"/>
      <c r="AM25" s="819"/>
      <c r="AN25" s="819"/>
      <c r="AO25" s="819"/>
      <c r="AP25" s="819"/>
      <c r="AQ25" s="819"/>
      <c r="AR25" s="819"/>
      <c r="AS25" s="819"/>
      <c r="AT25" s="819"/>
      <c r="AU25" s="819"/>
      <c r="AV25" s="819"/>
      <c r="AW25" s="819"/>
      <c r="AX25" s="819"/>
      <c r="AY25" s="819"/>
      <c r="AZ25" s="819"/>
      <c r="BA25" s="819"/>
      <c r="BB25" s="819"/>
      <c r="BC25" s="819"/>
      <c r="BD25" s="819"/>
      <c r="BE25" s="819"/>
      <c r="BF25" s="819"/>
      <c r="BG25" s="819"/>
      <c r="BH25" s="819"/>
      <c r="BI25" s="819"/>
      <c r="BJ25" s="819"/>
      <c r="BK25" s="819"/>
      <c r="BL25" s="819"/>
      <c r="BM25" s="819"/>
      <c r="BN25" s="819"/>
      <c r="BO25" s="819"/>
      <c r="BP25" s="819"/>
      <c r="BQ25" s="819"/>
      <c r="BR25" s="819"/>
      <c r="BS25" s="819"/>
      <c r="BT25" s="819"/>
      <c r="BU25" s="819"/>
      <c r="BV25" s="819"/>
      <c r="BW25" s="819"/>
      <c r="BX25" s="819"/>
      <c r="BY25" s="819"/>
      <c r="BZ25" s="819"/>
      <c r="CA25" s="819"/>
      <c r="CB25" s="819"/>
      <c r="CC25" s="819"/>
      <c r="CD25" s="819"/>
      <c r="CE25" s="819"/>
      <c r="CF25" s="819"/>
      <c r="CG25" s="819"/>
      <c r="CH25" s="819"/>
      <c r="CI25" s="819"/>
      <c r="CJ25" s="819"/>
      <c r="CK25" s="819"/>
      <c r="CL25" s="819"/>
      <c r="CM25" s="819"/>
      <c r="CN25" s="819"/>
      <c r="CO25" s="819"/>
      <c r="CP25" s="820"/>
      <c r="CQ25" s="800"/>
      <c r="CR25" s="801"/>
      <c r="CS25" s="801"/>
      <c r="CT25" s="801"/>
      <c r="CU25" s="801"/>
      <c r="CV25" s="801"/>
      <c r="CW25" s="801"/>
      <c r="CX25" s="801"/>
      <c r="CY25" s="801"/>
      <c r="CZ25" s="801"/>
      <c r="DA25" s="801"/>
      <c r="DB25" s="801"/>
      <c r="DC25" s="801"/>
      <c r="DD25" s="801"/>
      <c r="DE25" s="801"/>
      <c r="DF25" s="801"/>
      <c r="DG25" s="801"/>
      <c r="DH25" s="801"/>
      <c r="DI25" s="801"/>
      <c r="DJ25" s="801"/>
      <c r="DK25" s="801"/>
      <c r="DL25" s="801"/>
      <c r="DM25" s="801"/>
      <c r="DN25" s="801"/>
      <c r="DO25" s="801"/>
      <c r="DP25" s="801"/>
      <c r="DQ25" s="801"/>
      <c r="DR25" s="801"/>
      <c r="DS25" s="801"/>
      <c r="DT25" s="802"/>
      <c r="DU25" s="800"/>
      <c r="DV25" s="801"/>
      <c r="DW25" s="801"/>
      <c r="DX25" s="801"/>
      <c r="DY25" s="801"/>
      <c r="DZ25" s="801"/>
      <c r="EA25" s="801"/>
      <c r="EB25" s="801"/>
      <c r="EC25" s="801"/>
      <c r="ED25" s="801"/>
      <c r="EE25" s="801"/>
      <c r="EF25" s="801"/>
      <c r="EG25" s="801"/>
      <c r="EH25" s="801"/>
      <c r="EI25" s="801"/>
      <c r="EJ25" s="801"/>
      <c r="EK25" s="801"/>
      <c r="EL25" s="801"/>
      <c r="EM25" s="801"/>
      <c r="EN25" s="801"/>
      <c r="EO25" s="801"/>
      <c r="EP25" s="801"/>
      <c r="EQ25" s="801"/>
      <c r="ER25" s="801"/>
      <c r="ES25" s="801"/>
      <c r="ET25" s="801"/>
      <c r="EU25" s="801"/>
      <c r="EV25" s="801"/>
      <c r="EW25" s="801"/>
      <c r="EX25" s="801"/>
      <c r="EY25" s="802"/>
      <c r="EZ25" s="847"/>
      <c r="FA25" s="848"/>
      <c r="FB25" s="848"/>
      <c r="FC25" s="848"/>
      <c r="FD25" s="848"/>
      <c r="FE25" s="848"/>
      <c r="FF25" s="848"/>
      <c r="FG25" s="848"/>
      <c r="FH25" s="848"/>
      <c r="FI25" s="848"/>
      <c r="FJ25" s="848"/>
      <c r="FK25" s="848"/>
      <c r="FL25" s="848"/>
      <c r="FM25" s="848"/>
      <c r="FN25" s="848"/>
      <c r="FO25" s="848"/>
      <c r="FP25" s="848"/>
      <c r="FQ25" s="848"/>
      <c r="FR25" s="848"/>
      <c r="FS25" s="848"/>
      <c r="FT25" s="848"/>
      <c r="FU25" s="848"/>
      <c r="FV25" s="848"/>
      <c r="FW25" s="848"/>
      <c r="FX25" s="848"/>
      <c r="FY25" s="848"/>
      <c r="FZ25" s="848"/>
      <c r="GA25" s="848"/>
      <c r="GB25" s="848"/>
      <c r="GC25" s="848"/>
      <c r="GD25" s="849"/>
      <c r="GE25" s="847"/>
      <c r="GF25" s="848"/>
      <c r="GG25" s="848"/>
      <c r="GH25" s="848"/>
      <c r="GI25" s="848"/>
      <c r="GJ25" s="848"/>
      <c r="GK25" s="848"/>
      <c r="GL25" s="848"/>
      <c r="GM25" s="848"/>
      <c r="GN25" s="848"/>
      <c r="GO25" s="848"/>
      <c r="GP25" s="848"/>
      <c r="GQ25" s="848"/>
      <c r="GR25" s="848"/>
      <c r="GS25" s="848"/>
      <c r="GT25" s="848"/>
      <c r="GU25" s="848"/>
      <c r="GV25" s="848"/>
      <c r="GW25" s="848"/>
      <c r="GX25" s="848"/>
      <c r="GY25" s="848"/>
      <c r="GZ25" s="848"/>
      <c r="HA25" s="848"/>
      <c r="HB25" s="848"/>
      <c r="HC25" s="848"/>
      <c r="HD25" s="848"/>
      <c r="HE25" s="848"/>
      <c r="HF25" s="848"/>
      <c r="HG25" s="848"/>
      <c r="HH25" s="848"/>
      <c r="HI25" s="849"/>
    </row>
    <row r="26" spans="1:217" ht="15" customHeight="1">
      <c r="A26" s="818"/>
      <c r="B26" s="818"/>
      <c r="C26" s="818"/>
      <c r="D26" s="818"/>
      <c r="E26" s="818"/>
      <c r="F26" s="818"/>
      <c r="G26" s="818"/>
      <c r="H26" s="818"/>
      <c r="I26" s="658"/>
      <c r="J26" s="824" t="s">
        <v>500</v>
      </c>
      <c r="K26" s="824"/>
      <c r="L26" s="824"/>
      <c r="M26" s="824"/>
      <c r="N26" s="824"/>
      <c r="O26" s="824"/>
      <c r="P26" s="824"/>
      <c r="Q26" s="824"/>
      <c r="R26" s="824"/>
      <c r="S26" s="824"/>
      <c r="T26" s="824"/>
      <c r="U26" s="824"/>
      <c r="V26" s="824"/>
      <c r="W26" s="824"/>
      <c r="X26" s="824"/>
      <c r="Y26" s="824"/>
      <c r="Z26" s="824"/>
      <c r="AA26" s="824"/>
      <c r="AB26" s="824"/>
      <c r="AC26" s="824"/>
      <c r="AD26" s="824"/>
      <c r="AE26" s="824"/>
      <c r="AF26" s="824"/>
      <c r="AG26" s="824"/>
      <c r="AH26" s="824"/>
      <c r="AI26" s="824"/>
      <c r="AJ26" s="824"/>
      <c r="AK26" s="824"/>
      <c r="AL26" s="824"/>
      <c r="AM26" s="824"/>
      <c r="AN26" s="824"/>
      <c r="AO26" s="824"/>
      <c r="AP26" s="824"/>
      <c r="AQ26" s="824"/>
      <c r="AR26" s="824"/>
      <c r="AS26" s="824"/>
      <c r="AT26" s="824"/>
      <c r="AU26" s="824"/>
      <c r="AV26" s="824"/>
      <c r="AW26" s="824"/>
      <c r="AX26" s="824"/>
      <c r="AY26" s="824"/>
      <c r="AZ26" s="824"/>
      <c r="BA26" s="824"/>
      <c r="BB26" s="824"/>
      <c r="BC26" s="824"/>
      <c r="BD26" s="824"/>
      <c r="BE26" s="824"/>
      <c r="BF26" s="824"/>
      <c r="BG26" s="824"/>
      <c r="BH26" s="824"/>
      <c r="BI26" s="824"/>
      <c r="BJ26" s="824"/>
      <c r="BK26" s="824"/>
      <c r="BL26" s="824"/>
      <c r="BM26" s="824"/>
      <c r="BN26" s="824"/>
      <c r="BO26" s="824"/>
      <c r="BP26" s="824"/>
      <c r="BQ26" s="824"/>
      <c r="BR26" s="824"/>
      <c r="BS26" s="824"/>
      <c r="BT26" s="824"/>
      <c r="BU26" s="824"/>
      <c r="BV26" s="824"/>
      <c r="BW26" s="824"/>
      <c r="BX26" s="824"/>
      <c r="BY26" s="824"/>
      <c r="BZ26" s="824"/>
      <c r="CA26" s="824"/>
      <c r="CB26" s="824"/>
      <c r="CC26" s="824"/>
      <c r="CD26" s="824"/>
      <c r="CE26" s="824"/>
      <c r="CF26" s="824"/>
      <c r="CG26" s="824"/>
      <c r="CH26" s="824"/>
      <c r="CI26" s="824"/>
      <c r="CJ26" s="824"/>
      <c r="CK26" s="824"/>
      <c r="CL26" s="824"/>
      <c r="CM26" s="824"/>
      <c r="CN26" s="824"/>
      <c r="CO26" s="824"/>
      <c r="CP26" s="825"/>
      <c r="CQ26" s="803">
        <f>CQ7+CQ8+CQ9+CQ10+CQ11+CQ19+CQ22</f>
        <v>6539.599999999999</v>
      </c>
      <c r="CR26" s="804"/>
      <c r="CS26" s="804"/>
      <c r="CT26" s="804"/>
      <c r="CU26" s="804"/>
      <c r="CV26" s="804"/>
      <c r="CW26" s="804"/>
      <c r="CX26" s="804"/>
      <c r="CY26" s="804"/>
      <c r="CZ26" s="804"/>
      <c r="DA26" s="804"/>
      <c r="DB26" s="804"/>
      <c r="DC26" s="804"/>
      <c r="DD26" s="804"/>
      <c r="DE26" s="804"/>
      <c r="DF26" s="804"/>
      <c r="DG26" s="804"/>
      <c r="DH26" s="804"/>
      <c r="DI26" s="804"/>
      <c r="DJ26" s="804"/>
      <c r="DK26" s="804"/>
      <c r="DL26" s="804"/>
      <c r="DM26" s="804"/>
      <c r="DN26" s="804"/>
      <c r="DO26" s="804"/>
      <c r="DP26" s="804"/>
      <c r="DQ26" s="804"/>
      <c r="DR26" s="804"/>
      <c r="DS26" s="804"/>
      <c r="DT26" s="805"/>
      <c r="DU26" s="803">
        <f>DU7+DU8+DU9+DU10+DU11+DU19+DU22</f>
        <v>1360.9</v>
      </c>
      <c r="DV26" s="804"/>
      <c r="DW26" s="804"/>
      <c r="DX26" s="804"/>
      <c r="DY26" s="804"/>
      <c r="DZ26" s="804"/>
      <c r="EA26" s="804"/>
      <c r="EB26" s="804"/>
      <c r="EC26" s="804"/>
      <c r="ED26" s="804"/>
      <c r="EE26" s="804"/>
      <c r="EF26" s="804"/>
      <c r="EG26" s="804"/>
      <c r="EH26" s="804"/>
      <c r="EI26" s="804"/>
      <c r="EJ26" s="804"/>
      <c r="EK26" s="804"/>
      <c r="EL26" s="804"/>
      <c r="EM26" s="804"/>
      <c r="EN26" s="804"/>
      <c r="EO26" s="804"/>
      <c r="EP26" s="804"/>
      <c r="EQ26" s="804"/>
      <c r="ER26" s="804"/>
      <c r="ES26" s="804"/>
      <c r="ET26" s="804"/>
      <c r="EU26" s="804"/>
      <c r="EV26" s="804"/>
      <c r="EW26" s="804"/>
      <c r="EX26" s="804"/>
      <c r="EY26" s="805"/>
      <c r="EZ26" s="850">
        <f>EZ7+EZ8+EZ9+EZ10+EZ11+EZ19+EZ22</f>
        <v>4196.83</v>
      </c>
      <c r="FA26" s="851"/>
      <c r="FB26" s="851"/>
      <c r="FC26" s="851"/>
      <c r="FD26" s="851"/>
      <c r="FE26" s="851"/>
      <c r="FF26" s="851"/>
      <c r="FG26" s="851"/>
      <c r="FH26" s="851"/>
      <c r="FI26" s="851"/>
      <c r="FJ26" s="851"/>
      <c r="FK26" s="851"/>
      <c r="FL26" s="851"/>
      <c r="FM26" s="851"/>
      <c r="FN26" s="851"/>
      <c r="FO26" s="851"/>
      <c r="FP26" s="851"/>
      <c r="FQ26" s="851"/>
      <c r="FR26" s="851"/>
      <c r="FS26" s="851"/>
      <c r="FT26" s="851"/>
      <c r="FU26" s="851"/>
      <c r="FV26" s="851"/>
      <c r="FW26" s="851"/>
      <c r="FX26" s="851"/>
      <c r="FY26" s="851"/>
      <c r="FZ26" s="851"/>
      <c r="GA26" s="851"/>
      <c r="GB26" s="851"/>
      <c r="GC26" s="851"/>
      <c r="GD26" s="852"/>
      <c r="GE26" s="850">
        <f>GE7+GE8+GE9+GE10+GE11+GE19+GE22</f>
        <v>4692.236000000001</v>
      </c>
      <c r="GF26" s="851"/>
      <c r="GG26" s="851"/>
      <c r="GH26" s="851"/>
      <c r="GI26" s="851"/>
      <c r="GJ26" s="851"/>
      <c r="GK26" s="851"/>
      <c r="GL26" s="851"/>
      <c r="GM26" s="851"/>
      <c r="GN26" s="851"/>
      <c r="GO26" s="851"/>
      <c r="GP26" s="851"/>
      <c r="GQ26" s="851"/>
      <c r="GR26" s="851"/>
      <c r="GS26" s="851"/>
      <c r="GT26" s="851"/>
      <c r="GU26" s="851"/>
      <c r="GV26" s="851"/>
      <c r="GW26" s="851"/>
      <c r="GX26" s="851"/>
      <c r="GY26" s="851"/>
      <c r="GZ26" s="851"/>
      <c r="HA26" s="851"/>
      <c r="HB26" s="851"/>
      <c r="HC26" s="851"/>
      <c r="HD26" s="851"/>
      <c r="HE26" s="851"/>
      <c r="HF26" s="851"/>
      <c r="HG26" s="851"/>
      <c r="HH26" s="851"/>
      <c r="HI26" s="852"/>
    </row>
    <row r="28" s="655" customFormat="1" ht="3" customHeight="1"/>
    <row r="29" ht="12" customHeight="1"/>
    <row r="30" ht="12" customHeight="1"/>
    <row r="31" ht="12" customHeight="1"/>
    <row r="32" spans="8:190" s="661" customFormat="1" ht="18.75">
      <c r="H32" s="823" t="s">
        <v>645</v>
      </c>
      <c r="I32" s="823"/>
      <c r="J32" s="823"/>
      <c r="K32" s="823"/>
      <c r="L32" s="823"/>
      <c r="M32" s="823"/>
      <c r="N32" s="823"/>
      <c r="O32" s="823"/>
      <c r="P32" s="823"/>
      <c r="Q32" s="823"/>
      <c r="R32" s="823"/>
      <c r="S32" s="823"/>
      <c r="T32" s="823"/>
      <c r="U32" s="823"/>
      <c r="V32" s="823"/>
      <c r="W32" s="823"/>
      <c r="X32" s="823"/>
      <c r="Y32" s="823"/>
      <c r="Z32" s="823"/>
      <c r="AA32" s="823"/>
      <c r="AB32" s="823"/>
      <c r="AC32" s="823"/>
      <c r="AD32" s="823"/>
      <c r="AE32" s="823"/>
      <c r="AF32" s="823"/>
      <c r="AG32" s="823"/>
      <c r="AH32" s="823"/>
      <c r="AI32" s="823"/>
      <c r="AJ32" s="823"/>
      <c r="AK32" s="823"/>
      <c r="AL32" s="823"/>
      <c r="AM32" s="823"/>
      <c r="AN32" s="823"/>
      <c r="AO32" s="823"/>
      <c r="AP32" s="823"/>
      <c r="AQ32" s="823"/>
      <c r="AR32" s="823"/>
      <c r="AS32" s="823"/>
      <c r="AT32" s="823"/>
      <c r="AU32" s="823"/>
      <c r="AV32" s="823"/>
      <c r="AW32" s="823"/>
      <c r="AX32" s="823"/>
      <c r="AY32" s="823"/>
      <c r="AZ32" s="823"/>
      <c r="BA32" s="823"/>
      <c r="BB32" s="823"/>
      <c r="BC32" s="823"/>
      <c r="BD32" s="823"/>
      <c r="BE32" s="823"/>
      <c r="BF32" s="823"/>
      <c r="BG32" s="823"/>
      <c r="BH32" s="823"/>
      <c r="BI32" s="823"/>
      <c r="BJ32" s="823"/>
      <c r="BK32" s="823"/>
      <c r="BL32" s="823"/>
      <c r="BM32" s="823"/>
      <c r="BN32" s="823"/>
      <c r="BO32" s="823"/>
      <c r="BP32" s="823"/>
      <c r="BQ32" s="823"/>
      <c r="BR32" s="823"/>
      <c r="BS32" s="823"/>
      <c r="BT32" s="823"/>
      <c r="BU32" s="823"/>
      <c r="BV32" s="823"/>
      <c r="BW32" s="823"/>
      <c r="BX32" s="823"/>
      <c r="BY32" s="823"/>
      <c r="BZ32" s="823"/>
      <c r="CA32" s="823"/>
      <c r="CB32" s="823"/>
      <c r="CC32" s="823"/>
      <c r="CD32" s="823"/>
      <c r="CE32" s="823"/>
      <c r="CF32" s="823"/>
      <c r="CG32" s="823"/>
      <c r="CH32" s="823"/>
      <c r="CI32" s="823"/>
      <c r="CJ32" s="823"/>
      <c r="CK32" s="823"/>
      <c r="CL32" s="823"/>
      <c r="CM32" s="823"/>
      <c r="CN32" s="823"/>
      <c r="CO32" s="823"/>
      <c r="CP32" s="823"/>
      <c r="CQ32" s="823"/>
      <c r="CR32" s="823"/>
      <c r="CS32" s="823"/>
      <c r="CT32" s="823"/>
      <c r="CU32" s="823"/>
      <c r="CV32" s="823"/>
      <c r="CW32" s="823"/>
      <c r="CX32" s="823"/>
      <c r="CY32" s="823"/>
      <c r="CZ32" s="823"/>
      <c r="DA32" s="823"/>
      <c r="DB32" s="823"/>
      <c r="DC32" s="823"/>
      <c r="DD32" s="823"/>
      <c r="DE32" s="823"/>
      <c r="DF32" s="823"/>
      <c r="DG32" s="823"/>
      <c r="DH32" s="823"/>
      <c r="DI32" s="823"/>
      <c r="DJ32" s="823"/>
      <c r="DK32" s="823"/>
      <c r="DL32" s="823"/>
      <c r="DM32" s="823"/>
      <c r="DN32" s="823"/>
      <c r="DO32" s="823"/>
      <c r="DP32" s="823"/>
      <c r="DQ32" s="823"/>
      <c r="DR32" s="823"/>
      <c r="DS32" s="823"/>
      <c r="DT32" s="823"/>
      <c r="DU32" s="823"/>
      <c r="DV32" s="823"/>
      <c r="DW32" s="823"/>
      <c r="DX32" s="823"/>
      <c r="DY32" s="823"/>
      <c r="DZ32" s="823"/>
      <c r="EA32" s="823"/>
      <c r="EB32" s="823"/>
      <c r="EC32" s="823"/>
      <c r="ED32" s="823"/>
      <c r="EE32" s="823"/>
      <c r="EF32" s="823"/>
      <c r="EG32" s="823"/>
      <c r="EH32" s="823"/>
      <c r="EI32" s="823"/>
      <c r="EJ32" s="823"/>
      <c r="EK32" s="823"/>
      <c r="EL32" s="823"/>
      <c r="EM32" s="823"/>
      <c r="EN32" s="823"/>
      <c r="EO32" s="823"/>
      <c r="EP32" s="823"/>
      <c r="EQ32" s="823"/>
      <c r="ER32" s="823"/>
      <c r="ES32" s="823"/>
      <c r="ET32" s="823"/>
      <c r="EU32" s="823"/>
      <c r="EV32" s="823"/>
      <c r="EW32" s="823"/>
      <c r="EX32" s="823"/>
      <c r="EY32" s="823"/>
      <c r="EZ32" s="823"/>
      <c r="FA32" s="823"/>
      <c r="FB32" s="823"/>
      <c r="FC32" s="823"/>
      <c r="FD32" s="823"/>
      <c r="FE32" s="823"/>
      <c r="FF32" s="846"/>
      <c r="FG32" s="846"/>
      <c r="FH32" s="846"/>
      <c r="FI32" s="846"/>
      <c r="FJ32" s="846"/>
      <c r="FK32" s="846"/>
      <c r="FL32" s="846"/>
      <c r="FM32" s="846"/>
      <c r="FN32" s="846"/>
      <c r="FO32" s="846"/>
      <c r="FP32" s="846"/>
      <c r="FQ32" s="846"/>
      <c r="FR32" s="846"/>
      <c r="FS32" s="846"/>
      <c r="FT32" s="846"/>
      <c r="FU32" s="846"/>
      <c r="FV32" s="846"/>
      <c r="FW32" s="846"/>
      <c r="FX32" s="846"/>
      <c r="FY32" s="846"/>
      <c r="FZ32" s="846"/>
      <c r="GA32" s="846"/>
      <c r="GB32" s="846"/>
      <c r="GC32" s="846"/>
      <c r="GD32" s="846"/>
      <c r="GE32" s="846"/>
      <c r="GF32" s="846"/>
      <c r="GG32" s="846"/>
      <c r="GH32" s="846"/>
    </row>
    <row r="33" spans="8:192" s="661" customFormat="1" ht="15">
      <c r="H33" s="652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652"/>
      <c r="AI33" s="652"/>
      <c r="AJ33" s="652"/>
      <c r="AK33" s="652"/>
      <c r="AL33" s="652"/>
      <c r="AM33" s="652"/>
      <c r="AN33" s="652"/>
      <c r="AO33" s="652"/>
      <c r="AP33" s="652"/>
      <c r="AQ33" s="652"/>
      <c r="AR33" s="652"/>
      <c r="AS33" s="652"/>
      <c r="AT33" s="652"/>
      <c r="AU33" s="652"/>
      <c r="AV33" s="652"/>
      <c r="AW33" s="652"/>
      <c r="AX33" s="652"/>
      <c r="AY33" s="652"/>
      <c r="AZ33" s="652"/>
      <c r="BA33" s="652"/>
      <c r="BB33" s="652"/>
      <c r="BC33" s="652"/>
      <c r="BD33" s="652"/>
      <c r="BE33" s="652"/>
      <c r="BF33" s="652"/>
      <c r="BG33" s="652"/>
      <c r="BH33" s="652"/>
      <c r="BI33" s="652"/>
      <c r="BJ33" s="652"/>
      <c r="BK33" s="652"/>
      <c r="BL33" s="652"/>
      <c r="BM33" s="652"/>
      <c r="BN33" s="652"/>
      <c r="BO33" s="652"/>
      <c r="BP33" s="652"/>
      <c r="BQ33" s="652"/>
      <c r="BR33" s="652"/>
      <c r="BS33" s="652"/>
      <c r="BT33" s="652"/>
      <c r="BU33" s="652"/>
      <c r="BV33" s="652"/>
      <c r="BW33" s="652"/>
      <c r="BX33" s="652"/>
      <c r="BY33" s="652"/>
      <c r="BZ33" s="652"/>
      <c r="CA33" s="652"/>
      <c r="CB33" s="652"/>
      <c r="CC33" s="652"/>
      <c r="CD33" s="652"/>
      <c r="CE33" s="652"/>
      <c r="CF33" s="652"/>
      <c r="CG33" s="652"/>
      <c r="CH33" s="652"/>
      <c r="CI33" s="652"/>
      <c r="CJ33" s="652"/>
      <c r="CK33" s="652"/>
      <c r="CL33" s="652"/>
      <c r="CM33" s="652"/>
      <c r="CN33" s="652"/>
      <c r="CO33" s="652"/>
      <c r="CP33" s="652"/>
      <c r="CQ33" s="652"/>
      <c r="CR33" s="652"/>
      <c r="CS33" s="652"/>
      <c r="CT33" s="652"/>
      <c r="CU33" s="652"/>
      <c r="CV33" s="652"/>
      <c r="CW33" s="652"/>
      <c r="CX33" s="652"/>
      <c r="CY33" s="652"/>
      <c r="CZ33" s="652"/>
      <c r="DA33" s="652"/>
      <c r="DB33" s="652"/>
      <c r="DC33" s="652"/>
      <c r="DD33" s="652"/>
      <c r="DE33" s="652"/>
      <c r="DF33" s="652"/>
      <c r="DG33" s="652"/>
      <c r="DH33" s="652"/>
      <c r="DI33" s="652"/>
      <c r="DJ33" s="652"/>
      <c r="DK33" s="652"/>
      <c r="DL33" s="652"/>
      <c r="DM33" s="652"/>
      <c r="DN33" s="652"/>
      <c r="DO33" s="652"/>
      <c r="DP33" s="652"/>
      <c r="DQ33" s="652"/>
      <c r="DR33" s="652"/>
      <c r="DS33" s="652"/>
      <c r="DT33" s="652"/>
      <c r="DU33" s="652"/>
      <c r="DV33" s="652"/>
      <c r="DW33" s="652"/>
      <c r="DX33" s="652"/>
      <c r="DY33" s="652"/>
      <c r="DZ33" s="652"/>
      <c r="EA33" s="652"/>
      <c r="EB33" s="652"/>
      <c r="EC33" s="652"/>
      <c r="ED33" s="652"/>
      <c r="EE33" s="652"/>
      <c r="EF33" s="652"/>
      <c r="EG33" s="652"/>
      <c r="EH33" s="652"/>
      <c r="EI33" s="652"/>
      <c r="EJ33" s="652"/>
      <c r="EK33" s="652"/>
      <c r="EL33" s="652"/>
      <c r="EM33" s="652"/>
      <c r="EN33" s="652"/>
      <c r="EO33" s="652"/>
      <c r="EP33" s="652"/>
      <c r="EQ33" s="652"/>
      <c r="ER33" s="652"/>
      <c r="ES33" s="652"/>
      <c r="ET33" s="652"/>
      <c r="EU33" s="652"/>
      <c r="EV33" s="652"/>
      <c r="EW33" s="652"/>
      <c r="EX33" s="652"/>
      <c r="EY33" s="652"/>
      <c r="EZ33" s="652"/>
      <c r="FA33" s="652"/>
      <c r="FB33" s="652"/>
      <c r="FC33" s="652"/>
      <c r="FD33" s="652"/>
      <c r="FE33" s="652"/>
      <c r="GE33" s="652"/>
      <c r="GF33" s="652"/>
      <c r="GG33" s="652"/>
      <c r="GH33" s="652"/>
      <c r="GI33" s="652"/>
      <c r="GJ33" s="652"/>
    </row>
    <row r="34" spans="8:192" s="661" customFormat="1" ht="18.75">
      <c r="H34" s="823" t="s">
        <v>502</v>
      </c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3"/>
      <c r="AF34" s="823"/>
      <c r="AG34" s="823"/>
      <c r="AH34" s="823"/>
      <c r="AI34" s="823"/>
      <c r="AJ34" s="823"/>
      <c r="AK34" s="823"/>
      <c r="AL34" s="823"/>
      <c r="AM34" s="823"/>
      <c r="AN34" s="823"/>
      <c r="AO34" s="823"/>
      <c r="AP34" s="823"/>
      <c r="AQ34" s="823"/>
      <c r="AR34" s="823"/>
      <c r="AS34" s="823"/>
      <c r="AT34" s="823"/>
      <c r="AU34" s="823"/>
      <c r="AV34" s="823"/>
      <c r="AW34" s="823"/>
      <c r="AX34" s="823"/>
      <c r="AY34" s="823"/>
      <c r="AZ34" s="823"/>
      <c r="BA34" s="823"/>
      <c r="BB34" s="823"/>
      <c r="BC34" s="823"/>
      <c r="BD34" s="823"/>
      <c r="BE34" s="823"/>
      <c r="BF34" s="823"/>
      <c r="BG34" s="823"/>
      <c r="BH34" s="823"/>
      <c r="BI34" s="823"/>
      <c r="BJ34" s="823"/>
      <c r="BK34" s="823"/>
      <c r="BL34" s="823"/>
      <c r="BM34" s="823"/>
      <c r="BN34" s="823"/>
      <c r="BO34" s="823"/>
      <c r="BP34" s="823"/>
      <c r="BQ34" s="823"/>
      <c r="BR34" s="823"/>
      <c r="BS34" s="823"/>
      <c r="BT34" s="823"/>
      <c r="BU34" s="823"/>
      <c r="BV34" s="823"/>
      <c r="BW34" s="823"/>
      <c r="BX34" s="823"/>
      <c r="BY34" s="823"/>
      <c r="BZ34" s="823"/>
      <c r="CA34" s="823"/>
      <c r="CB34" s="823"/>
      <c r="CC34" s="823"/>
      <c r="CD34" s="823"/>
      <c r="CE34" s="823"/>
      <c r="CF34" s="823"/>
      <c r="CG34" s="823"/>
      <c r="CH34" s="823"/>
      <c r="CI34" s="823"/>
      <c r="CJ34" s="823"/>
      <c r="CK34" s="823"/>
      <c r="CL34" s="823"/>
      <c r="CM34" s="823"/>
      <c r="CN34" s="823"/>
      <c r="CO34" s="823"/>
      <c r="CP34" s="823"/>
      <c r="CQ34" s="823"/>
      <c r="CR34" s="823"/>
      <c r="CS34" s="823"/>
      <c r="CT34" s="823"/>
      <c r="CU34" s="823"/>
      <c r="CV34" s="823"/>
      <c r="CW34" s="823"/>
      <c r="CX34" s="823"/>
      <c r="CY34" s="823"/>
      <c r="CZ34" s="823"/>
      <c r="DA34" s="823"/>
      <c r="DB34" s="823"/>
      <c r="DC34" s="823"/>
      <c r="DD34" s="823"/>
      <c r="DE34" s="823"/>
      <c r="DF34" s="823"/>
      <c r="DG34" s="823"/>
      <c r="DH34" s="823"/>
      <c r="DI34" s="823"/>
      <c r="DJ34" s="823"/>
      <c r="DK34" s="823"/>
      <c r="DL34" s="823"/>
      <c r="DM34" s="823"/>
      <c r="DN34" s="823"/>
      <c r="DO34" s="823"/>
      <c r="DP34" s="823"/>
      <c r="DQ34" s="823"/>
      <c r="DR34" s="823"/>
      <c r="DS34" s="823"/>
      <c r="DT34" s="823"/>
      <c r="DU34" s="823"/>
      <c r="DV34" s="823"/>
      <c r="DW34" s="823"/>
      <c r="DX34" s="823"/>
      <c r="DY34" s="823"/>
      <c r="DZ34" s="823"/>
      <c r="EA34" s="823"/>
      <c r="EB34" s="823"/>
      <c r="EC34" s="823"/>
      <c r="ED34" s="823"/>
      <c r="EE34" s="823"/>
      <c r="EF34" s="823"/>
      <c r="EG34" s="823"/>
      <c r="EH34" s="823"/>
      <c r="EI34" s="823"/>
      <c r="EJ34" s="823"/>
      <c r="EK34" s="823"/>
      <c r="EL34" s="823"/>
      <c r="EM34" s="823"/>
      <c r="EN34" s="823"/>
      <c r="EO34" s="823"/>
      <c r="EP34" s="823"/>
      <c r="EQ34" s="823"/>
      <c r="ER34" s="823"/>
      <c r="ES34" s="823"/>
      <c r="ET34" s="823"/>
      <c r="EU34" s="823"/>
      <c r="EV34" s="823"/>
      <c r="EW34" s="823"/>
      <c r="EX34" s="823"/>
      <c r="EY34" s="823"/>
      <c r="EZ34" s="823"/>
      <c r="FA34" s="823"/>
      <c r="FB34" s="823"/>
      <c r="FC34" s="823"/>
      <c r="FD34" s="652"/>
      <c r="FE34" s="652"/>
      <c r="GI34" s="652"/>
      <c r="GJ34" s="652"/>
    </row>
    <row r="35" spans="8:192" s="661" customFormat="1" ht="15"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52"/>
      <c r="AL35" s="652"/>
      <c r="AM35" s="652"/>
      <c r="AN35" s="652"/>
      <c r="AO35" s="652"/>
      <c r="AP35" s="652"/>
      <c r="AQ35" s="652"/>
      <c r="AR35" s="652"/>
      <c r="AS35" s="652"/>
      <c r="AT35" s="652"/>
      <c r="AU35" s="652"/>
      <c r="AV35" s="652"/>
      <c r="AW35" s="652"/>
      <c r="AX35" s="652"/>
      <c r="AY35" s="652"/>
      <c r="AZ35" s="652"/>
      <c r="BA35" s="652"/>
      <c r="BB35" s="652"/>
      <c r="BC35" s="652"/>
      <c r="BD35" s="652"/>
      <c r="BE35" s="652"/>
      <c r="BF35" s="652"/>
      <c r="BG35" s="652"/>
      <c r="BH35" s="652"/>
      <c r="BI35" s="652"/>
      <c r="BJ35" s="652"/>
      <c r="BK35" s="652"/>
      <c r="BL35" s="652"/>
      <c r="BM35" s="652"/>
      <c r="BN35" s="652"/>
      <c r="BO35" s="652"/>
      <c r="BP35" s="652"/>
      <c r="BQ35" s="652"/>
      <c r="BR35" s="652"/>
      <c r="BS35" s="652"/>
      <c r="BT35" s="652"/>
      <c r="BU35" s="652"/>
      <c r="BV35" s="652"/>
      <c r="BW35" s="652"/>
      <c r="BX35" s="652"/>
      <c r="BY35" s="652"/>
      <c r="BZ35" s="652"/>
      <c r="CA35" s="652"/>
      <c r="CB35" s="652"/>
      <c r="CC35" s="652"/>
      <c r="CD35" s="652"/>
      <c r="CE35" s="652"/>
      <c r="CF35" s="652"/>
      <c r="CG35" s="652"/>
      <c r="CH35" s="652"/>
      <c r="CI35" s="652"/>
      <c r="CJ35" s="652"/>
      <c r="CK35" s="652"/>
      <c r="CL35" s="652"/>
      <c r="CM35" s="652"/>
      <c r="CN35" s="652"/>
      <c r="CO35" s="652"/>
      <c r="CP35" s="652"/>
      <c r="CQ35" s="652"/>
      <c r="CR35" s="652"/>
      <c r="CS35" s="652"/>
      <c r="CT35" s="652"/>
      <c r="CU35" s="652"/>
      <c r="CV35" s="652"/>
      <c r="CW35" s="652"/>
      <c r="CX35" s="652"/>
      <c r="CY35" s="652"/>
      <c r="CZ35" s="652"/>
      <c r="DA35" s="652"/>
      <c r="DB35" s="652"/>
      <c r="DC35" s="652"/>
      <c r="DD35" s="652"/>
      <c r="DE35" s="652"/>
      <c r="DF35" s="652"/>
      <c r="DG35" s="652"/>
      <c r="DH35" s="652"/>
      <c r="DI35" s="652"/>
      <c r="DJ35" s="652"/>
      <c r="DK35" s="652"/>
      <c r="DL35" s="652"/>
      <c r="DM35" s="652"/>
      <c r="DN35" s="652"/>
      <c r="DO35" s="652"/>
      <c r="DP35" s="652"/>
      <c r="DQ35" s="652"/>
      <c r="DR35" s="652"/>
      <c r="DS35" s="652"/>
      <c r="DT35" s="652"/>
      <c r="DU35" s="652"/>
      <c r="DV35" s="652"/>
      <c r="DW35" s="652"/>
      <c r="DX35" s="652"/>
      <c r="DY35" s="652"/>
      <c r="DZ35" s="652"/>
      <c r="EA35" s="652"/>
      <c r="EB35" s="652"/>
      <c r="EC35" s="652"/>
      <c r="ED35" s="652"/>
      <c r="EE35" s="652"/>
      <c r="EF35" s="652"/>
      <c r="EG35" s="652"/>
      <c r="EH35" s="652"/>
      <c r="EI35" s="652"/>
      <c r="EJ35" s="652"/>
      <c r="EK35" s="652"/>
      <c r="EL35" s="652"/>
      <c r="EM35" s="652"/>
      <c r="EN35" s="652"/>
      <c r="EO35" s="652"/>
      <c r="EP35" s="652"/>
      <c r="EQ35" s="652"/>
      <c r="ER35" s="652"/>
      <c r="ES35" s="652"/>
      <c r="ET35" s="652"/>
      <c r="EU35" s="652"/>
      <c r="EV35" s="652"/>
      <c r="EW35" s="652"/>
      <c r="EX35" s="652"/>
      <c r="EY35" s="652"/>
      <c r="EZ35" s="652"/>
      <c r="FA35" s="652"/>
      <c r="FB35" s="652"/>
      <c r="FC35" s="652"/>
      <c r="FD35" s="652"/>
      <c r="FE35" s="652"/>
      <c r="GE35" s="652"/>
      <c r="GF35" s="652"/>
      <c r="GG35" s="652"/>
      <c r="GH35" s="652"/>
      <c r="GI35" s="652"/>
      <c r="GJ35" s="652"/>
    </row>
    <row r="36" spans="8:192" s="661" customFormat="1" ht="6.75" customHeight="1"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2"/>
      <c r="AK36" s="652"/>
      <c r="AL36" s="652"/>
      <c r="AM36" s="652"/>
      <c r="AN36" s="652"/>
      <c r="AO36" s="652"/>
      <c r="AP36" s="652"/>
      <c r="AQ36" s="652"/>
      <c r="AR36" s="652"/>
      <c r="AS36" s="652"/>
      <c r="AT36" s="652"/>
      <c r="AU36" s="652"/>
      <c r="AV36" s="652"/>
      <c r="AW36" s="652"/>
      <c r="AX36" s="652"/>
      <c r="AY36" s="652"/>
      <c r="AZ36" s="652"/>
      <c r="BA36" s="652"/>
      <c r="BB36" s="652"/>
      <c r="BC36" s="652"/>
      <c r="BD36" s="652"/>
      <c r="BE36" s="652"/>
      <c r="BF36" s="652"/>
      <c r="BG36" s="652"/>
      <c r="BH36" s="652"/>
      <c r="BI36" s="652"/>
      <c r="BJ36" s="652"/>
      <c r="BK36" s="652"/>
      <c r="BL36" s="652"/>
      <c r="BM36" s="652"/>
      <c r="BN36" s="652"/>
      <c r="BO36" s="652"/>
      <c r="BP36" s="652"/>
      <c r="BQ36" s="652"/>
      <c r="BR36" s="652"/>
      <c r="BS36" s="652"/>
      <c r="BT36" s="652"/>
      <c r="BU36" s="652"/>
      <c r="BV36" s="652"/>
      <c r="BW36" s="652"/>
      <c r="BX36" s="652"/>
      <c r="BY36" s="652"/>
      <c r="BZ36" s="652"/>
      <c r="CA36" s="652"/>
      <c r="CB36" s="652"/>
      <c r="CC36" s="652"/>
      <c r="CD36" s="652"/>
      <c r="CE36" s="652"/>
      <c r="CF36" s="652"/>
      <c r="CG36" s="652"/>
      <c r="CH36" s="652"/>
      <c r="CI36" s="652"/>
      <c r="CJ36" s="652"/>
      <c r="CK36" s="652"/>
      <c r="CL36" s="652"/>
      <c r="CM36" s="652"/>
      <c r="CN36" s="652"/>
      <c r="CO36" s="652"/>
      <c r="CP36" s="652"/>
      <c r="CQ36" s="652"/>
      <c r="CR36" s="652"/>
      <c r="CS36" s="652"/>
      <c r="CT36" s="652"/>
      <c r="CU36" s="652"/>
      <c r="CV36" s="652"/>
      <c r="CW36" s="652"/>
      <c r="CX36" s="652"/>
      <c r="CY36" s="652"/>
      <c r="CZ36" s="652"/>
      <c r="DA36" s="652"/>
      <c r="DB36" s="652"/>
      <c r="DC36" s="652"/>
      <c r="DD36" s="652"/>
      <c r="DE36" s="652"/>
      <c r="DF36" s="652"/>
      <c r="DG36" s="652"/>
      <c r="DH36" s="652"/>
      <c r="DI36" s="652"/>
      <c r="DJ36" s="652"/>
      <c r="DK36" s="652"/>
      <c r="DL36" s="652"/>
      <c r="DM36" s="652"/>
      <c r="DN36" s="652"/>
      <c r="DO36" s="652"/>
      <c r="DP36" s="652"/>
      <c r="DQ36" s="652"/>
      <c r="DR36" s="652"/>
      <c r="DS36" s="652"/>
      <c r="DT36" s="652"/>
      <c r="DU36" s="652"/>
      <c r="DV36" s="652"/>
      <c r="DW36" s="652"/>
      <c r="DX36" s="652"/>
      <c r="DY36" s="652"/>
      <c r="DZ36" s="652"/>
      <c r="EA36" s="652"/>
      <c r="EB36" s="652"/>
      <c r="EC36" s="652"/>
      <c r="ED36" s="652"/>
      <c r="EE36" s="652"/>
      <c r="EF36" s="652"/>
      <c r="EG36" s="652"/>
      <c r="EH36" s="652"/>
      <c r="EI36" s="652"/>
      <c r="EJ36" s="652"/>
      <c r="EK36" s="652"/>
      <c r="EL36" s="652"/>
      <c r="EM36" s="652"/>
      <c r="EN36" s="652"/>
      <c r="EO36" s="652"/>
      <c r="EP36" s="652"/>
      <c r="EQ36" s="652"/>
      <c r="ER36" s="652"/>
      <c r="ES36" s="652"/>
      <c r="ET36" s="652"/>
      <c r="EU36" s="652"/>
      <c r="EV36" s="652"/>
      <c r="EW36" s="652"/>
      <c r="EX36" s="652"/>
      <c r="EY36" s="652"/>
      <c r="EZ36" s="652"/>
      <c r="FA36" s="652"/>
      <c r="FB36" s="652"/>
      <c r="FC36" s="652"/>
      <c r="FD36" s="652"/>
      <c r="FE36" s="652"/>
      <c r="GE36" s="652"/>
      <c r="GF36" s="652"/>
      <c r="GG36" s="652"/>
      <c r="GH36" s="652"/>
      <c r="GI36" s="652"/>
      <c r="GJ36" s="652"/>
    </row>
    <row r="37" spans="8:192" s="661" customFormat="1" ht="15">
      <c r="H37" s="662"/>
      <c r="I37" s="662"/>
      <c r="J37" s="662"/>
      <c r="K37" s="662"/>
      <c r="L37" s="662"/>
      <c r="M37" s="662"/>
      <c r="N37" s="662" t="s">
        <v>503</v>
      </c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52"/>
      <c r="AP37" s="652"/>
      <c r="AQ37" s="652"/>
      <c r="AR37" s="652"/>
      <c r="AS37" s="652"/>
      <c r="AT37" s="652"/>
      <c r="AU37" s="652"/>
      <c r="AV37" s="652"/>
      <c r="AW37" s="652"/>
      <c r="AX37" s="652"/>
      <c r="AY37" s="652"/>
      <c r="AZ37" s="652"/>
      <c r="BA37" s="652"/>
      <c r="BB37" s="652"/>
      <c r="BC37" s="652"/>
      <c r="BD37" s="652"/>
      <c r="BE37" s="652"/>
      <c r="BF37" s="652"/>
      <c r="BG37" s="652"/>
      <c r="BH37" s="652"/>
      <c r="BI37" s="652"/>
      <c r="BJ37" s="652"/>
      <c r="BK37" s="652"/>
      <c r="BL37" s="652"/>
      <c r="BM37" s="652"/>
      <c r="BN37" s="652"/>
      <c r="BO37" s="652"/>
      <c r="BP37" s="652"/>
      <c r="BQ37" s="652"/>
      <c r="BR37" s="652"/>
      <c r="BS37" s="652"/>
      <c r="BT37" s="652"/>
      <c r="BU37" s="652"/>
      <c r="BV37" s="652"/>
      <c r="BW37" s="652"/>
      <c r="BX37" s="652"/>
      <c r="BY37" s="652"/>
      <c r="BZ37" s="652"/>
      <c r="CA37" s="652"/>
      <c r="CB37" s="652"/>
      <c r="CC37" s="652"/>
      <c r="CD37" s="652"/>
      <c r="CE37" s="652"/>
      <c r="CF37" s="652"/>
      <c r="CG37" s="652"/>
      <c r="CH37" s="652"/>
      <c r="CI37" s="652"/>
      <c r="CJ37" s="652"/>
      <c r="CK37" s="652"/>
      <c r="CL37" s="652"/>
      <c r="CM37" s="652"/>
      <c r="CN37" s="652"/>
      <c r="CO37" s="652"/>
      <c r="CP37" s="652"/>
      <c r="CQ37" s="652"/>
      <c r="CR37" s="652"/>
      <c r="CS37" s="652"/>
      <c r="CT37" s="652"/>
      <c r="CU37" s="652"/>
      <c r="CV37" s="652"/>
      <c r="CW37" s="652"/>
      <c r="CX37" s="652"/>
      <c r="CY37" s="652"/>
      <c r="CZ37" s="652"/>
      <c r="DA37" s="652"/>
      <c r="DB37" s="652"/>
      <c r="DC37" s="652"/>
      <c r="DD37" s="652"/>
      <c r="DE37" s="652"/>
      <c r="DF37" s="652"/>
      <c r="DG37" s="652"/>
      <c r="DH37" s="652"/>
      <c r="DI37" s="652"/>
      <c r="DJ37" s="652"/>
      <c r="DK37" s="652"/>
      <c r="DL37" s="652"/>
      <c r="DM37" s="652"/>
      <c r="DN37" s="652"/>
      <c r="DO37" s="652"/>
      <c r="DP37" s="652"/>
      <c r="DQ37" s="652"/>
      <c r="DR37" s="652"/>
      <c r="DS37" s="652"/>
      <c r="DT37" s="652"/>
      <c r="DU37" s="652"/>
      <c r="DV37" s="652"/>
      <c r="DW37" s="652"/>
      <c r="DX37" s="652"/>
      <c r="DY37" s="652"/>
      <c r="DZ37" s="652"/>
      <c r="EA37" s="652"/>
      <c r="EB37" s="652"/>
      <c r="EC37" s="652"/>
      <c r="ED37" s="652"/>
      <c r="EE37" s="652"/>
      <c r="EF37" s="652"/>
      <c r="EG37" s="652"/>
      <c r="EH37" s="652"/>
      <c r="EI37" s="652"/>
      <c r="EJ37" s="652"/>
      <c r="EK37" s="652"/>
      <c r="EL37" s="652"/>
      <c r="EM37" s="652"/>
      <c r="EN37" s="652"/>
      <c r="EO37" s="652"/>
      <c r="EP37" s="652"/>
      <c r="EQ37" s="652"/>
      <c r="ER37" s="652"/>
      <c r="ES37" s="652"/>
      <c r="ET37" s="652"/>
      <c r="EU37" s="652"/>
      <c r="EV37" s="652"/>
      <c r="EW37" s="652"/>
      <c r="EX37" s="652"/>
      <c r="EY37" s="652"/>
      <c r="EZ37" s="652"/>
      <c r="FA37" s="652"/>
      <c r="FB37" s="652"/>
      <c r="FC37" s="652"/>
      <c r="FD37" s="652"/>
      <c r="FE37" s="652"/>
      <c r="GE37" s="652"/>
      <c r="GF37" s="652"/>
      <c r="GG37" s="652"/>
      <c r="GH37" s="652"/>
      <c r="GI37" s="652"/>
      <c r="GJ37" s="652"/>
    </row>
    <row r="38" spans="8:192" s="661" customFormat="1" ht="15">
      <c r="H38" s="662"/>
      <c r="I38" s="662"/>
      <c r="J38" s="662"/>
      <c r="K38" s="662" t="s">
        <v>504</v>
      </c>
      <c r="L38" s="662"/>
      <c r="M38" s="662"/>
      <c r="N38" s="662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52"/>
      <c r="AN38" s="652"/>
      <c r="AO38" s="652"/>
      <c r="AP38" s="652"/>
      <c r="AQ38" s="652"/>
      <c r="AR38" s="652"/>
      <c r="AS38" s="652"/>
      <c r="AT38" s="652"/>
      <c r="AU38" s="652"/>
      <c r="AV38" s="652"/>
      <c r="AW38" s="652"/>
      <c r="AX38" s="652"/>
      <c r="AY38" s="652"/>
      <c r="AZ38" s="652"/>
      <c r="BA38" s="652"/>
      <c r="BB38" s="652"/>
      <c r="BC38" s="652"/>
      <c r="BD38" s="652"/>
      <c r="BE38" s="652"/>
      <c r="BF38" s="652"/>
      <c r="BG38" s="652"/>
      <c r="BH38" s="652"/>
      <c r="BI38" s="652"/>
      <c r="BJ38" s="652"/>
      <c r="BK38" s="652"/>
      <c r="BL38" s="652"/>
      <c r="BM38" s="652"/>
      <c r="BN38" s="652"/>
      <c r="BO38" s="652"/>
      <c r="BP38" s="652"/>
      <c r="BQ38" s="652"/>
      <c r="BR38" s="652"/>
      <c r="BS38" s="652"/>
      <c r="BT38" s="652"/>
      <c r="BU38" s="652"/>
      <c r="BV38" s="652"/>
      <c r="BW38" s="652"/>
      <c r="BX38" s="652"/>
      <c r="BY38" s="652"/>
      <c r="BZ38" s="652"/>
      <c r="CA38" s="652"/>
      <c r="CB38" s="652"/>
      <c r="CC38" s="652"/>
      <c r="CD38" s="652"/>
      <c r="CE38" s="652"/>
      <c r="CF38" s="652"/>
      <c r="CG38" s="652"/>
      <c r="CH38" s="652"/>
      <c r="CI38" s="652"/>
      <c r="CJ38" s="652"/>
      <c r="CK38" s="652"/>
      <c r="CL38" s="652"/>
      <c r="CM38" s="652"/>
      <c r="CN38" s="652"/>
      <c r="CO38" s="652"/>
      <c r="CP38" s="652"/>
      <c r="CQ38" s="652"/>
      <c r="CR38" s="652"/>
      <c r="CS38" s="652"/>
      <c r="CT38" s="652"/>
      <c r="CU38" s="652"/>
      <c r="CV38" s="652"/>
      <c r="CW38" s="652"/>
      <c r="CX38" s="652"/>
      <c r="CY38" s="652"/>
      <c r="CZ38" s="652"/>
      <c r="DA38" s="652"/>
      <c r="DB38" s="652"/>
      <c r="DC38" s="652"/>
      <c r="DD38" s="652"/>
      <c r="DE38" s="652"/>
      <c r="DF38" s="652"/>
      <c r="DG38" s="652"/>
      <c r="DH38" s="652"/>
      <c r="DI38" s="652"/>
      <c r="DJ38" s="652"/>
      <c r="DK38" s="652"/>
      <c r="DL38" s="652"/>
      <c r="DM38" s="652"/>
      <c r="DN38" s="652"/>
      <c r="DO38" s="652"/>
      <c r="DP38" s="652"/>
      <c r="DQ38" s="652"/>
      <c r="DR38" s="652"/>
      <c r="DS38" s="652"/>
      <c r="DT38" s="652"/>
      <c r="DU38" s="652"/>
      <c r="DV38" s="652"/>
      <c r="DW38" s="652"/>
      <c r="DX38" s="652"/>
      <c r="DY38" s="652"/>
      <c r="DZ38" s="652"/>
      <c r="EA38" s="652"/>
      <c r="EB38" s="652"/>
      <c r="EC38" s="652"/>
      <c r="ED38" s="652"/>
      <c r="EE38" s="652"/>
      <c r="EF38" s="652"/>
      <c r="EG38" s="652"/>
      <c r="EH38" s="652"/>
      <c r="EI38" s="652"/>
      <c r="EJ38" s="652"/>
      <c r="EK38" s="652"/>
      <c r="EL38" s="652"/>
      <c r="EM38" s="652"/>
      <c r="EN38" s="652"/>
      <c r="EO38" s="652"/>
      <c r="EP38" s="652"/>
      <c r="EQ38" s="652"/>
      <c r="ER38" s="652"/>
      <c r="ES38" s="652"/>
      <c r="ET38" s="652"/>
      <c r="EU38" s="652"/>
      <c r="EV38" s="652"/>
      <c r="EW38" s="652"/>
      <c r="EX38" s="652"/>
      <c r="EY38" s="652"/>
      <c r="EZ38" s="652"/>
      <c r="FA38" s="652"/>
      <c r="FB38" s="652"/>
      <c r="FC38" s="652"/>
      <c r="FD38" s="652"/>
      <c r="FE38" s="652"/>
      <c r="GE38" s="652"/>
      <c r="GF38" s="652"/>
      <c r="GG38" s="652"/>
      <c r="GH38" s="652"/>
      <c r="GI38" s="652"/>
      <c r="GJ38" s="652"/>
    </row>
  </sheetData>
  <sheetProtection/>
  <mergeCells count="135">
    <mergeCell ref="H32:GH32"/>
    <mergeCell ref="EZ25:GD25"/>
    <mergeCell ref="EZ26:GD26"/>
    <mergeCell ref="EZ19:GD19"/>
    <mergeCell ref="EZ20:GD20"/>
    <mergeCell ref="EZ21:GD21"/>
    <mergeCell ref="EZ22:GD22"/>
    <mergeCell ref="EZ23:GD23"/>
    <mergeCell ref="EZ24:GD24"/>
    <mergeCell ref="EZ5:GD5"/>
    <mergeCell ref="EZ6:GD6"/>
    <mergeCell ref="EZ7:GD7"/>
    <mergeCell ref="EZ8:GD8"/>
    <mergeCell ref="EZ11:GD11"/>
    <mergeCell ref="EZ12:GD12"/>
    <mergeCell ref="EZ9:GD9"/>
    <mergeCell ref="EZ10:GD10"/>
    <mergeCell ref="EZ17:GD17"/>
    <mergeCell ref="EZ18:GD18"/>
    <mergeCell ref="EZ15:GD15"/>
    <mergeCell ref="EZ16:GD16"/>
    <mergeCell ref="CQ19:DT19"/>
    <mergeCell ref="DU19:EY19"/>
    <mergeCell ref="EZ13:GD13"/>
    <mergeCell ref="EZ14:GD14"/>
    <mergeCell ref="A23:H23"/>
    <mergeCell ref="J23:CP23"/>
    <mergeCell ref="CQ23:DT23"/>
    <mergeCell ref="DU23:EY23"/>
    <mergeCell ref="A20:H20"/>
    <mergeCell ref="J20:CP20"/>
    <mergeCell ref="CQ20:DT20"/>
    <mergeCell ref="DU20:EY20"/>
    <mergeCell ref="CQ25:DT25"/>
    <mergeCell ref="DU25:EY25"/>
    <mergeCell ref="H34:FC34"/>
    <mergeCell ref="A26:H26"/>
    <mergeCell ref="J26:CP26"/>
    <mergeCell ref="CQ26:DT26"/>
    <mergeCell ref="DU26:EY26"/>
    <mergeCell ref="A25:H25"/>
    <mergeCell ref="J25:CP25"/>
    <mergeCell ref="A24:H24"/>
    <mergeCell ref="J24:CP24"/>
    <mergeCell ref="A22:H22"/>
    <mergeCell ref="J22:CP22"/>
    <mergeCell ref="CQ22:DT22"/>
    <mergeCell ref="DU22:EY22"/>
    <mergeCell ref="CQ24:DT24"/>
    <mergeCell ref="DU24:EY24"/>
    <mergeCell ref="A21:H21"/>
    <mergeCell ref="J21:CP21"/>
    <mergeCell ref="CQ21:DT21"/>
    <mergeCell ref="DU21:EY21"/>
    <mergeCell ref="A18:H18"/>
    <mergeCell ref="J18:CP18"/>
    <mergeCell ref="CQ18:DT18"/>
    <mergeCell ref="DU18:EY18"/>
    <mergeCell ref="A19:H19"/>
    <mergeCell ref="J19:CP19"/>
    <mergeCell ref="A16:H16"/>
    <mergeCell ref="J16:CP16"/>
    <mergeCell ref="CQ16:DT16"/>
    <mergeCell ref="DU16:EY16"/>
    <mergeCell ref="A17:H17"/>
    <mergeCell ref="J17:CP17"/>
    <mergeCell ref="CQ17:DT17"/>
    <mergeCell ref="DU17:EY17"/>
    <mergeCell ref="A14:H14"/>
    <mergeCell ref="J14:CP14"/>
    <mergeCell ref="CQ14:DT14"/>
    <mergeCell ref="DU14:EY14"/>
    <mergeCell ref="A15:H15"/>
    <mergeCell ref="J15:CP15"/>
    <mergeCell ref="CQ15:DT15"/>
    <mergeCell ref="DU15:EY15"/>
    <mergeCell ref="A12:H12"/>
    <mergeCell ref="J12:CP12"/>
    <mergeCell ref="CQ12:DT12"/>
    <mergeCell ref="DU12:EY12"/>
    <mergeCell ref="A13:H13"/>
    <mergeCell ref="J13:CP13"/>
    <mergeCell ref="CQ13:DT13"/>
    <mergeCell ref="DU13:EY13"/>
    <mergeCell ref="A10:H10"/>
    <mergeCell ref="J10:CP10"/>
    <mergeCell ref="CQ10:DT10"/>
    <mergeCell ref="DU10:EY10"/>
    <mergeCell ref="A11:H11"/>
    <mergeCell ref="J11:CP11"/>
    <mergeCell ref="CQ11:DT11"/>
    <mergeCell ref="DU11:EY11"/>
    <mergeCell ref="J8:CP8"/>
    <mergeCell ref="CQ8:DT8"/>
    <mergeCell ref="DU8:EY8"/>
    <mergeCell ref="A9:H9"/>
    <mergeCell ref="J9:CP9"/>
    <mergeCell ref="CQ9:DT9"/>
    <mergeCell ref="DU9:EY9"/>
    <mergeCell ref="GE9:HI9"/>
    <mergeCell ref="GE6:HI6"/>
    <mergeCell ref="GE7:HI7"/>
    <mergeCell ref="GE8:HI8"/>
    <mergeCell ref="DU6:EY6"/>
    <mergeCell ref="A7:H7"/>
    <mergeCell ref="J7:CP7"/>
    <mergeCell ref="CQ7:DT7"/>
    <mergeCell ref="DU7:EY7"/>
    <mergeCell ref="A8:H8"/>
    <mergeCell ref="GE10:HI10"/>
    <mergeCell ref="A2:EY2"/>
    <mergeCell ref="A5:H5"/>
    <mergeCell ref="I5:CP5"/>
    <mergeCell ref="CQ5:DT5"/>
    <mergeCell ref="DU5:EY5"/>
    <mergeCell ref="A6:H6"/>
    <mergeCell ref="I6:CP6"/>
    <mergeCell ref="CQ6:DT6"/>
    <mergeCell ref="GE5:HI5"/>
    <mergeCell ref="GE11:HI11"/>
    <mergeCell ref="GE12:HI12"/>
    <mergeCell ref="GE13:HI13"/>
    <mergeCell ref="GE14:HI14"/>
    <mergeCell ref="GE15:HI15"/>
    <mergeCell ref="GE16:HI16"/>
    <mergeCell ref="GE17:HI17"/>
    <mergeCell ref="GE18:HI18"/>
    <mergeCell ref="GE25:HI25"/>
    <mergeCell ref="GE26:HI26"/>
    <mergeCell ref="GE19:HI19"/>
    <mergeCell ref="GE20:HI20"/>
    <mergeCell ref="GE23:HI23"/>
    <mergeCell ref="GE24:HI24"/>
    <mergeCell ref="GE21:HI21"/>
    <mergeCell ref="GE22:HI22"/>
  </mergeCells>
  <printOptions/>
  <pageMargins left="0.31496062992125984" right="0.31496062992125984" top="0.15748031496062992" bottom="0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EY41"/>
  <sheetViews>
    <sheetView zoomScalePageLayoutView="0" workbookViewId="0" topLeftCell="A10">
      <selection activeCell="K33" sqref="K33"/>
    </sheetView>
  </sheetViews>
  <sheetFormatPr defaultColWidth="1.00390625" defaultRowHeight="12.75"/>
  <cols>
    <col min="1" max="16384" width="1.00390625" style="652" customWidth="1"/>
  </cols>
  <sheetData>
    <row r="1" s="650" customFormat="1" ht="12">
      <c r="EY1" s="651" t="s">
        <v>505</v>
      </c>
    </row>
    <row r="2" ht="9.75" customHeight="1"/>
    <row r="3" spans="1:155" ht="12.75" customHeight="1">
      <c r="A3" s="806" t="s">
        <v>506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6"/>
      <c r="AM3" s="806"/>
      <c r="AN3" s="806"/>
      <c r="AO3" s="806"/>
      <c r="AP3" s="806"/>
      <c r="AQ3" s="806"/>
      <c r="AR3" s="806"/>
      <c r="AS3" s="806"/>
      <c r="AT3" s="806"/>
      <c r="AU3" s="806"/>
      <c r="AV3" s="806"/>
      <c r="AW3" s="806"/>
      <c r="AX3" s="806"/>
      <c r="AY3" s="806"/>
      <c r="AZ3" s="806"/>
      <c r="BA3" s="806"/>
      <c r="BB3" s="806"/>
      <c r="BC3" s="806"/>
      <c r="BD3" s="806"/>
      <c r="BE3" s="806"/>
      <c r="BF3" s="806"/>
      <c r="BG3" s="806"/>
      <c r="BH3" s="806"/>
      <c r="BI3" s="806"/>
      <c r="BJ3" s="806"/>
      <c r="BK3" s="806"/>
      <c r="BL3" s="806"/>
      <c r="BM3" s="806"/>
      <c r="BN3" s="806"/>
      <c r="BO3" s="806"/>
      <c r="BP3" s="806"/>
      <c r="BQ3" s="806"/>
      <c r="BR3" s="806"/>
      <c r="BS3" s="806"/>
      <c r="BT3" s="806"/>
      <c r="BU3" s="806"/>
      <c r="BV3" s="806"/>
      <c r="BW3" s="806"/>
      <c r="BX3" s="806"/>
      <c r="BY3" s="806"/>
      <c r="BZ3" s="806"/>
      <c r="CA3" s="806"/>
      <c r="CB3" s="806"/>
      <c r="CC3" s="806"/>
      <c r="CD3" s="806"/>
      <c r="CE3" s="806"/>
      <c r="CF3" s="806"/>
      <c r="CG3" s="806"/>
      <c r="CH3" s="806"/>
      <c r="CI3" s="806"/>
      <c r="CJ3" s="806"/>
      <c r="CK3" s="806"/>
      <c r="CL3" s="806"/>
      <c r="CM3" s="806"/>
      <c r="CN3" s="806"/>
      <c r="CO3" s="806"/>
      <c r="CP3" s="806"/>
      <c r="CQ3" s="806"/>
      <c r="CR3" s="806"/>
      <c r="CS3" s="806"/>
      <c r="CT3" s="806"/>
      <c r="CU3" s="806"/>
      <c r="CV3" s="806"/>
      <c r="CW3" s="806"/>
      <c r="CX3" s="806"/>
      <c r="CY3" s="806"/>
      <c r="CZ3" s="806"/>
      <c r="DA3" s="806"/>
      <c r="DB3" s="806"/>
      <c r="DC3" s="806"/>
      <c r="DD3" s="806"/>
      <c r="DE3" s="806"/>
      <c r="DF3" s="806"/>
      <c r="DG3" s="806"/>
      <c r="DH3" s="806"/>
      <c r="DI3" s="806"/>
      <c r="DJ3" s="806"/>
      <c r="DK3" s="806"/>
      <c r="DL3" s="806"/>
      <c r="DM3" s="806"/>
      <c r="DN3" s="806"/>
      <c r="DO3" s="806"/>
      <c r="DP3" s="806"/>
      <c r="DQ3" s="806"/>
      <c r="DR3" s="806"/>
      <c r="DS3" s="806"/>
      <c r="DT3" s="806"/>
      <c r="DU3" s="806"/>
      <c r="DV3" s="806"/>
      <c r="DW3" s="806"/>
      <c r="DX3" s="806"/>
      <c r="DY3" s="806"/>
      <c r="DZ3" s="806"/>
      <c r="EA3" s="806"/>
      <c r="EB3" s="806"/>
      <c r="EC3" s="806"/>
      <c r="ED3" s="806"/>
      <c r="EE3" s="806"/>
      <c r="EF3" s="806"/>
      <c r="EG3" s="806"/>
      <c r="EH3" s="806"/>
      <c r="EI3" s="806"/>
      <c r="EJ3" s="806"/>
      <c r="EK3" s="806"/>
      <c r="EL3" s="806"/>
      <c r="EM3" s="806"/>
      <c r="EN3" s="806"/>
      <c r="EO3" s="806"/>
      <c r="EP3" s="806"/>
      <c r="EQ3" s="806"/>
      <c r="ER3" s="806"/>
      <c r="ES3" s="806"/>
      <c r="ET3" s="806"/>
      <c r="EU3" s="806"/>
      <c r="EV3" s="806"/>
      <c r="EW3" s="806"/>
      <c r="EX3" s="806"/>
      <c r="EY3" s="806"/>
    </row>
    <row r="4" spans="1:155" ht="12" customHeight="1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  <c r="BP4" s="653"/>
      <c r="BQ4" s="807" t="s">
        <v>580</v>
      </c>
      <c r="BR4" s="826"/>
      <c r="BS4" s="826"/>
      <c r="BT4" s="826"/>
      <c r="BU4" s="826"/>
      <c r="BV4" s="826"/>
      <c r="BW4" s="826"/>
      <c r="BX4" s="826"/>
      <c r="BY4" s="826"/>
      <c r="BZ4" s="826"/>
      <c r="CA4" s="826"/>
      <c r="CB4" s="826"/>
      <c r="CC4" s="826"/>
      <c r="CD4" s="826"/>
      <c r="CE4" s="826"/>
      <c r="CF4" s="826"/>
      <c r="CG4" s="826"/>
      <c r="CH4" s="826"/>
      <c r="CI4" s="826"/>
      <c r="CJ4" s="826"/>
      <c r="CK4" s="826"/>
      <c r="CL4" s="826"/>
      <c r="CM4" s="826"/>
      <c r="CN4" s="826"/>
      <c r="CO4" s="826"/>
      <c r="CP4" s="826"/>
      <c r="CQ4" s="826"/>
      <c r="CR4" s="826"/>
      <c r="CS4" s="653"/>
      <c r="CT4" s="653"/>
      <c r="CU4" s="653"/>
      <c r="CV4" s="653"/>
      <c r="CW4" s="653"/>
      <c r="CX4" s="653"/>
      <c r="CY4" s="653"/>
      <c r="CZ4" s="653"/>
      <c r="DA4" s="653"/>
      <c r="DB4" s="653"/>
      <c r="DC4" s="653"/>
      <c r="DD4" s="653"/>
      <c r="DE4" s="653"/>
      <c r="DF4" s="653"/>
      <c r="DG4" s="653"/>
      <c r="DH4" s="653"/>
      <c r="DI4" s="653"/>
      <c r="DJ4" s="653"/>
      <c r="DK4" s="653"/>
      <c r="DL4" s="653"/>
      <c r="DM4" s="653"/>
      <c r="DN4" s="653"/>
      <c r="DO4" s="653"/>
      <c r="DP4" s="653"/>
      <c r="DQ4" s="653"/>
      <c r="DR4" s="653"/>
      <c r="DS4" s="653"/>
      <c r="DT4" s="653"/>
      <c r="DU4" s="653"/>
      <c r="DV4" s="653"/>
      <c r="DW4" s="653"/>
      <c r="DX4" s="653"/>
      <c r="DY4" s="653"/>
      <c r="DZ4" s="653"/>
      <c r="EA4" s="653"/>
      <c r="EB4" s="653"/>
      <c r="EC4" s="653"/>
      <c r="ED4" s="653"/>
      <c r="EE4" s="653"/>
      <c r="EF4" s="653"/>
      <c r="EG4" s="653"/>
      <c r="EH4" s="653"/>
      <c r="EI4" s="653"/>
      <c r="EJ4" s="653"/>
      <c r="EK4" s="653"/>
      <c r="EL4" s="653"/>
      <c r="EM4" s="653"/>
      <c r="EN4" s="653"/>
      <c r="EO4" s="653"/>
      <c r="EP4" s="653"/>
      <c r="EQ4" s="653"/>
      <c r="ER4" s="653"/>
      <c r="ES4" s="653"/>
      <c r="ET4" s="653"/>
      <c r="EU4" s="653"/>
      <c r="EV4" s="653"/>
      <c r="EW4" s="653"/>
      <c r="EX4" s="653"/>
      <c r="EY4" s="653"/>
    </row>
    <row r="5" s="655" customFormat="1" ht="15" customHeight="1">
      <c r="EY5" s="656" t="s">
        <v>463</v>
      </c>
    </row>
    <row r="6" spans="1:155" s="655" customFormat="1" ht="13.5" customHeight="1">
      <c r="A6" s="827"/>
      <c r="B6" s="828"/>
      <c r="C6" s="828"/>
      <c r="D6" s="828"/>
      <c r="E6" s="828"/>
      <c r="F6" s="828"/>
      <c r="G6" s="828"/>
      <c r="H6" s="829"/>
      <c r="I6" s="827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828"/>
      <c r="AJ6" s="828"/>
      <c r="AK6" s="828"/>
      <c r="AL6" s="828"/>
      <c r="AM6" s="828"/>
      <c r="AN6" s="828"/>
      <c r="AO6" s="828"/>
      <c r="AP6" s="828"/>
      <c r="AQ6" s="829"/>
      <c r="AR6" s="800" t="s">
        <v>606</v>
      </c>
      <c r="AS6" s="801"/>
      <c r="AT6" s="801"/>
      <c r="AU6" s="801"/>
      <c r="AV6" s="801"/>
      <c r="AW6" s="801"/>
      <c r="AX6" s="801"/>
      <c r="AY6" s="801"/>
      <c r="AZ6" s="801"/>
      <c r="BA6" s="801"/>
      <c r="BB6" s="801"/>
      <c r="BC6" s="801"/>
      <c r="BD6" s="801"/>
      <c r="BE6" s="801"/>
      <c r="BF6" s="801"/>
      <c r="BG6" s="801"/>
      <c r="BH6" s="801"/>
      <c r="BI6" s="801"/>
      <c r="BJ6" s="801"/>
      <c r="BK6" s="801"/>
      <c r="BL6" s="801"/>
      <c r="BM6" s="801"/>
      <c r="BN6" s="801"/>
      <c r="BO6" s="801"/>
      <c r="BP6" s="801"/>
      <c r="BQ6" s="801"/>
      <c r="BR6" s="801"/>
      <c r="BS6" s="802"/>
      <c r="BT6" s="800" t="s">
        <v>647</v>
      </c>
      <c r="BU6" s="801"/>
      <c r="BV6" s="801"/>
      <c r="BW6" s="801"/>
      <c r="BX6" s="801"/>
      <c r="BY6" s="801"/>
      <c r="BZ6" s="801"/>
      <c r="CA6" s="801"/>
      <c r="CB6" s="801"/>
      <c r="CC6" s="801"/>
      <c r="CD6" s="801"/>
      <c r="CE6" s="801"/>
      <c r="CF6" s="801"/>
      <c r="CG6" s="801"/>
      <c r="CH6" s="801"/>
      <c r="CI6" s="801"/>
      <c r="CJ6" s="801"/>
      <c r="CK6" s="801"/>
      <c r="CL6" s="801"/>
      <c r="CM6" s="801"/>
      <c r="CN6" s="801"/>
      <c r="CO6" s="801"/>
      <c r="CP6" s="801"/>
      <c r="CQ6" s="801"/>
      <c r="CR6" s="801"/>
      <c r="CS6" s="801"/>
      <c r="CT6" s="801"/>
      <c r="CU6" s="802"/>
      <c r="CV6" s="800" t="s">
        <v>386</v>
      </c>
      <c r="CW6" s="801"/>
      <c r="CX6" s="801"/>
      <c r="CY6" s="801"/>
      <c r="CZ6" s="801"/>
      <c r="DA6" s="801"/>
      <c r="DB6" s="801"/>
      <c r="DC6" s="801"/>
      <c r="DD6" s="801"/>
      <c r="DE6" s="801"/>
      <c r="DF6" s="801"/>
      <c r="DG6" s="801"/>
      <c r="DH6" s="801"/>
      <c r="DI6" s="801"/>
      <c r="DJ6" s="801"/>
      <c r="DK6" s="801"/>
      <c r="DL6" s="801"/>
      <c r="DM6" s="801"/>
      <c r="DN6" s="801"/>
      <c r="DO6" s="801"/>
      <c r="DP6" s="801"/>
      <c r="DQ6" s="801"/>
      <c r="DR6" s="801"/>
      <c r="DS6" s="801"/>
      <c r="DT6" s="801"/>
      <c r="DU6" s="801"/>
      <c r="DV6" s="801"/>
      <c r="DW6" s="802"/>
      <c r="DX6" s="800" t="s">
        <v>507</v>
      </c>
      <c r="DY6" s="801"/>
      <c r="DZ6" s="801"/>
      <c r="EA6" s="801"/>
      <c r="EB6" s="801"/>
      <c r="EC6" s="801"/>
      <c r="ED6" s="801"/>
      <c r="EE6" s="801"/>
      <c r="EF6" s="801"/>
      <c r="EG6" s="801"/>
      <c r="EH6" s="801"/>
      <c r="EI6" s="801"/>
      <c r="EJ6" s="801"/>
      <c r="EK6" s="801"/>
      <c r="EL6" s="801"/>
      <c r="EM6" s="801"/>
      <c r="EN6" s="801"/>
      <c r="EO6" s="801"/>
      <c r="EP6" s="801"/>
      <c r="EQ6" s="801"/>
      <c r="ER6" s="801"/>
      <c r="ES6" s="801"/>
      <c r="ET6" s="801"/>
      <c r="EU6" s="801"/>
      <c r="EV6" s="801"/>
      <c r="EW6" s="801"/>
      <c r="EX6" s="801"/>
      <c r="EY6" s="802"/>
    </row>
    <row r="7" spans="1:155" s="657" customFormat="1" ht="117.75" customHeight="1">
      <c r="A7" s="833" t="s">
        <v>508</v>
      </c>
      <c r="B7" s="834"/>
      <c r="C7" s="834"/>
      <c r="D7" s="834"/>
      <c r="E7" s="834"/>
      <c r="F7" s="834"/>
      <c r="G7" s="834"/>
      <c r="H7" s="835"/>
      <c r="I7" s="833" t="s">
        <v>465</v>
      </c>
      <c r="J7" s="834"/>
      <c r="K7" s="834"/>
      <c r="L7" s="834"/>
      <c r="M7" s="834"/>
      <c r="N7" s="834"/>
      <c r="O7" s="834"/>
      <c r="P7" s="834"/>
      <c r="Q7" s="834"/>
      <c r="R7" s="834"/>
      <c r="S7" s="834"/>
      <c r="T7" s="834"/>
      <c r="U7" s="834"/>
      <c r="V7" s="834"/>
      <c r="W7" s="834"/>
      <c r="X7" s="834"/>
      <c r="Y7" s="834"/>
      <c r="Z7" s="834"/>
      <c r="AA7" s="834"/>
      <c r="AB7" s="834"/>
      <c r="AC7" s="834"/>
      <c r="AD7" s="834"/>
      <c r="AE7" s="834"/>
      <c r="AF7" s="834"/>
      <c r="AG7" s="834"/>
      <c r="AH7" s="834"/>
      <c r="AI7" s="834"/>
      <c r="AJ7" s="834"/>
      <c r="AK7" s="834"/>
      <c r="AL7" s="834"/>
      <c r="AM7" s="834"/>
      <c r="AN7" s="834"/>
      <c r="AO7" s="834"/>
      <c r="AP7" s="834"/>
      <c r="AQ7" s="835"/>
      <c r="AR7" s="830" t="s">
        <v>648</v>
      </c>
      <c r="AS7" s="831"/>
      <c r="AT7" s="831"/>
      <c r="AU7" s="831"/>
      <c r="AV7" s="831"/>
      <c r="AW7" s="831"/>
      <c r="AX7" s="831"/>
      <c r="AY7" s="831"/>
      <c r="AZ7" s="831"/>
      <c r="BA7" s="831"/>
      <c r="BB7" s="831"/>
      <c r="BC7" s="831"/>
      <c r="BD7" s="831"/>
      <c r="BE7" s="832"/>
      <c r="BF7" s="830" t="s">
        <v>649</v>
      </c>
      <c r="BG7" s="831"/>
      <c r="BH7" s="831"/>
      <c r="BI7" s="831"/>
      <c r="BJ7" s="831"/>
      <c r="BK7" s="831"/>
      <c r="BL7" s="831"/>
      <c r="BM7" s="831"/>
      <c r="BN7" s="831"/>
      <c r="BO7" s="831"/>
      <c r="BP7" s="831"/>
      <c r="BQ7" s="831"/>
      <c r="BR7" s="831"/>
      <c r="BS7" s="832"/>
      <c r="BT7" s="830" t="s">
        <v>651</v>
      </c>
      <c r="BU7" s="831"/>
      <c r="BV7" s="831"/>
      <c r="BW7" s="831"/>
      <c r="BX7" s="831"/>
      <c r="BY7" s="831"/>
      <c r="BZ7" s="831"/>
      <c r="CA7" s="831"/>
      <c r="CB7" s="831"/>
      <c r="CC7" s="831"/>
      <c r="CD7" s="831"/>
      <c r="CE7" s="831"/>
      <c r="CF7" s="831"/>
      <c r="CG7" s="832"/>
      <c r="CH7" s="830" t="s">
        <v>650</v>
      </c>
      <c r="CI7" s="831"/>
      <c r="CJ7" s="831"/>
      <c r="CK7" s="831"/>
      <c r="CL7" s="831"/>
      <c r="CM7" s="831"/>
      <c r="CN7" s="831"/>
      <c r="CO7" s="831"/>
      <c r="CP7" s="831"/>
      <c r="CQ7" s="831"/>
      <c r="CR7" s="831"/>
      <c r="CS7" s="831"/>
      <c r="CT7" s="831"/>
      <c r="CU7" s="832"/>
      <c r="CV7" s="830"/>
      <c r="CW7" s="831"/>
      <c r="CX7" s="831"/>
      <c r="CY7" s="831"/>
      <c r="CZ7" s="831"/>
      <c r="DA7" s="831"/>
      <c r="DB7" s="831"/>
      <c r="DC7" s="831"/>
      <c r="DD7" s="831"/>
      <c r="DE7" s="831"/>
      <c r="DF7" s="831"/>
      <c r="DG7" s="831"/>
      <c r="DH7" s="831"/>
      <c r="DI7" s="832"/>
      <c r="DJ7" s="830"/>
      <c r="DK7" s="831"/>
      <c r="DL7" s="831"/>
      <c r="DM7" s="831"/>
      <c r="DN7" s="831"/>
      <c r="DO7" s="831"/>
      <c r="DP7" s="831"/>
      <c r="DQ7" s="831"/>
      <c r="DR7" s="831"/>
      <c r="DS7" s="831"/>
      <c r="DT7" s="831"/>
      <c r="DU7" s="831"/>
      <c r="DV7" s="831"/>
      <c r="DW7" s="832"/>
      <c r="DX7" s="830" t="s">
        <v>509</v>
      </c>
      <c r="DY7" s="831"/>
      <c r="DZ7" s="831"/>
      <c r="EA7" s="831"/>
      <c r="EB7" s="831"/>
      <c r="EC7" s="831"/>
      <c r="ED7" s="831"/>
      <c r="EE7" s="831"/>
      <c r="EF7" s="831"/>
      <c r="EG7" s="831"/>
      <c r="EH7" s="831"/>
      <c r="EI7" s="831"/>
      <c r="EJ7" s="831"/>
      <c r="EK7" s="832"/>
      <c r="EL7" s="830" t="s">
        <v>510</v>
      </c>
      <c r="EM7" s="831"/>
      <c r="EN7" s="831"/>
      <c r="EO7" s="831"/>
      <c r="EP7" s="831"/>
      <c r="EQ7" s="831"/>
      <c r="ER7" s="831"/>
      <c r="ES7" s="831"/>
      <c r="ET7" s="831"/>
      <c r="EU7" s="831"/>
      <c r="EV7" s="831"/>
      <c r="EW7" s="831"/>
      <c r="EX7" s="831"/>
      <c r="EY7" s="832"/>
    </row>
    <row r="8" spans="1:155" ht="13.5" customHeight="1">
      <c r="A8" s="814">
        <v>1</v>
      </c>
      <c r="B8" s="814"/>
      <c r="C8" s="814"/>
      <c r="D8" s="814"/>
      <c r="E8" s="814"/>
      <c r="F8" s="814"/>
      <c r="G8" s="814"/>
      <c r="H8" s="814"/>
      <c r="I8" s="815">
        <v>2</v>
      </c>
      <c r="J8" s="816"/>
      <c r="K8" s="816"/>
      <c r="L8" s="816"/>
      <c r="M8" s="816"/>
      <c r="N8" s="816"/>
      <c r="O8" s="816"/>
      <c r="P8" s="816"/>
      <c r="Q8" s="816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6"/>
      <c r="AC8" s="816"/>
      <c r="AD8" s="816"/>
      <c r="AE8" s="816"/>
      <c r="AF8" s="816"/>
      <c r="AG8" s="816"/>
      <c r="AH8" s="816"/>
      <c r="AI8" s="816"/>
      <c r="AJ8" s="816"/>
      <c r="AK8" s="816"/>
      <c r="AL8" s="816"/>
      <c r="AM8" s="816"/>
      <c r="AN8" s="816"/>
      <c r="AO8" s="816"/>
      <c r="AP8" s="816"/>
      <c r="AQ8" s="817"/>
      <c r="AR8" s="800">
        <v>3</v>
      </c>
      <c r="AS8" s="801"/>
      <c r="AT8" s="801"/>
      <c r="AU8" s="801"/>
      <c r="AV8" s="801"/>
      <c r="AW8" s="801"/>
      <c r="AX8" s="801"/>
      <c r="AY8" s="801"/>
      <c r="AZ8" s="801"/>
      <c r="BA8" s="801"/>
      <c r="BB8" s="801"/>
      <c r="BC8" s="801"/>
      <c r="BD8" s="801"/>
      <c r="BE8" s="802"/>
      <c r="BF8" s="800">
        <v>4</v>
      </c>
      <c r="BG8" s="801"/>
      <c r="BH8" s="801"/>
      <c r="BI8" s="801"/>
      <c r="BJ8" s="801"/>
      <c r="BK8" s="801"/>
      <c r="BL8" s="801"/>
      <c r="BM8" s="801"/>
      <c r="BN8" s="801"/>
      <c r="BO8" s="801"/>
      <c r="BP8" s="801"/>
      <c r="BQ8" s="801"/>
      <c r="BR8" s="801"/>
      <c r="BS8" s="802"/>
      <c r="BT8" s="800">
        <v>5</v>
      </c>
      <c r="BU8" s="801"/>
      <c r="BV8" s="801"/>
      <c r="BW8" s="801"/>
      <c r="BX8" s="801"/>
      <c r="BY8" s="801"/>
      <c r="BZ8" s="801"/>
      <c r="CA8" s="801"/>
      <c r="CB8" s="801"/>
      <c r="CC8" s="801"/>
      <c r="CD8" s="801"/>
      <c r="CE8" s="801"/>
      <c r="CF8" s="801"/>
      <c r="CG8" s="802"/>
      <c r="CH8" s="800">
        <v>6</v>
      </c>
      <c r="CI8" s="801"/>
      <c r="CJ8" s="801"/>
      <c r="CK8" s="801"/>
      <c r="CL8" s="801"/>
      <c r="CM8" s="801"/>
      <c r="CN8" s="801"/>
      <c r="CO8" s="801"/>
      <c r="CP8" s="801"/>
      <c r="CQ8" s="801"/>
      <c r="CR8" s="801"/>
      <c r="CS8" s="801"/>
      <c r="CT8" s="801"/>
      <c r="CU8" s="802"/>
      <c r="CV8" s="800" t="s">
        <v>386</v>
      </c>
      <c r="CW8" s="801"/>
      <c r="CX8" s="801"/>
      <c r="CY8" s="801"/>
      <c r="CZ8" s="801"/>
      <c r="DA8" s="801"/>
      <c r="DB8" s="801"/>
      <c r="DC8" s="801"/>
      <c r="DD8" s="801"/>
      <c r="DE8" s="801"/>
      <c r="DF8" s="801"/>
      <c r="DG8" s="801"/>
      <c r="DH8" s="801"/>
      <c r="DI8" s="802"/>
      <c r="DJ8" s="800" t="s">
        <v>386</v>
      </c>
      <c r="DK8" s="801"/>
      <c r="DL8" s="801"/>
      <c r="DM8" s="801"/>
      <c r="DN8" s="801"/>
      <c r="DO8" s="801"/>
      <c r="DP8" s="801"/>
      <c r="DQ8" s="801"/>
      <c r="DR8" s="801"/>
      <c r="DS8" s="801"/>
      <c r="DT8" s="801"/>
      <c r="DU8" s="801"/>
      <c r="DV8" s="801"/>
      <c r="DW8" s="802"/>
      <c r="DX8" s="800" t="s">
        <v>511</v>
      </c>
      <c r="DY8" s="801"/>
      <c r="DZ8" s="801"/>
      <c r="EA8" s="801"/>
      <c r="EB8" s="801"/>
      <c r="EC8" s="801"/>
      <c r="ED8" s="801"/>
      <c r="EE8" s="801"/>
      <c r="EF8" s="801"/>
      <c r="EG8" s="801"/>
      <c r="EH8" s="801"/>
      <c r="EI8" s="801"/>
      <c r="EJ8" s="801"/>
      <c r="EK8" s="802"/>
      <c r="EL8" s="800" t="s">
        <v>512</v>
      </c>
      <c r="EM8" s="801"/>
      <c r="EN8" s="801"/>
      <c r="EO8" s="801"/>
      <c r="EP8" s="801"/>
      <c r="EQ8" s="801"/>
      <c r="ER8" s="801"/>
      <c r="ES8" s="801"/>
      <c r="ET8" s="801"/>
      <c r="EU8" s="801"/>
      <c r="EV8" s="801"/>
      <c r="EW8" s="801"/>
      <c r="EX8" s="801"/>
      <c r="EY8" s="802"/>
    </row>
    <row r="9" spans="1:155" ht="24" customHeight="1">
      <c r="A9" s="818" t="s">
        <v>513</v>
      </c>
      <c r="B9" s="818"/>
      <c r="C9" s="818"/>
      <c r="D9" s="818"/>
      <c r="E9" s="818"/>
      <c r="F9" s="818"/>
      <c r="G9" s="818"/>
      <c r="H9" s="818"/>
      <c r="I9" s="658"/>
      <c r="J9" s="836" t="s">
        <v>543</v>
      </c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836"/>
      <c r="V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36"/>
      <c r="AJ9" s="836"/>
      <c r="AK9" s="836"/>
      <c r="AL9" s="836"/>
      <c r="AM9" s="836"/>
      <c r="AN9" s="836"/>
      <c r="AO9" s="836"/>
      <c r="AP9" s="836"/>
      <c r="AQ9" s="660"/>
      <c r="AR9" s="800">
        <f>'Смета !'!C12</f>
        <v>10.8</v>
      </c>
      <c r="AS9" s="801"/>
      <c r="AT9" s="801"/>
      <c r="AU9" s="801"/>
      <c r="AV9" s="801"/>
      <c r="AW9" s="801"/>
      <c r="AX9" s="801"/>
      <c r="AY9" s="801"/>
      <c r="AZ9" s="801"/>
      <c r="BA9" s="801"/>
      <c r="BB9" s="801"/>
      <c r="BC9" s="801"/>
      <c r="BD9" s="801"/>
      <c r="BE9" s="802"/>
      <c r="BF9" s="800">
        <f>'Смета !'!D12</f>
        <v>11.7</v>
      </c>
      <c r="BG9" s="801"/>
      <c r="BH9" s="801"/>
      <c r="BI9" s="801"/>
      <c r="BJ9" s="801"/>
      <c r="BK9" s="801"/>
      <c r="BL9" s="801"/>
      <c r="BM9" s="801"/>
      <c r="BN9" s="801"/>
      <c r="BO9" s="801"/>
      <c r="BP9" s="801"/>
      <c r="BQ9" s="801"/>
      <c r="BR9" s="801"/>
      <c r="BS9" s="802"/>
      <c r="BT9" s="800">
        <f>'Смета !'!E12</f>
        <v>12.3</v>
      </c>
      <c r="BU9" s="801"/>
      <c r="BV9" s="801"/>
      <c r="BW9" s="801"/>
      <c r="BX9" s="801"/>
      <c r="BY9" s="801"/>
      <c r="BZ9" s="801"/>
      <c r="CA9" s="801"/>
      <c r="CB9" s="801"/>
      <c r="CC9" s="801"/>
      <c r="CD9" s="801"/>
      <c r="CE9" s="801"/>
      <c r="CF9" s="801"/>
      <c r="CG9" s="802"/>
      <c r="CH9" s="800">
        <f>'Смета !'!F12</f>
        <v>12.9</v>
      </c>
      <c r="CI9" s="801"/>
      <c r="CJ9" s="801"/>
      <c r="CK9" s="801"/>
      <c r="CL9" s="801"/>
      <c r="CM9" s="801"/>
      <c r="CN9" s="801"/>
      <c r="CO9" s="801"/>
      <c r="CP9" s="801"/>
      <c r="CQ9" s="801"/>
      <c r="CR9" s="801"/>
      <c r="CS9" s="801"/>
      <c r="CT9" s="801"/>
      <c r="CU9" s="802"/>
      <c r="CV9" s="800"/>
      <c r="CW9" s="801"/>
      <c r="CX9" s="801"/>
      <c r="CY9" s="801"/>
      <c r="CZ9" s="801"/>
      <c r="DA9" s="801"/>
      <c r="DB9" s="801"/>
      <c r="DC9" s="801"/>
      <c r="DD9" s="801"/>
      <c r="DE9" s="801"/>
      <c r="DF9" s="801"/>
      <c r="DG9" s="801"/>
      <c r="DH9" s="801"/>
      <c r="DI9" s="802"/>
      <c r="DJ9" s="800"/>
      <c r="DK9" s="801"/>
      <c r="DL9" s="801"/>
      <c r="DM9" s="801"/>
      <c r="DN9" s="801"/>
      <c r="DO9" s="801"/>
      <c r="DP9" s="801"/>
      <c r="DQ9" s="801"/>
      <c r="DR9" s="801"/>
      <c r="DS9" s="801"/>
      <c r="DT9" s="801"/>
      <c r="DU9" s="801"/>
      <c r="DV9" s="801"/>
      <c r="DW9" s="802"/>
      <c r="DX9" s="800"/>
      <c r="DY9" s="801"/>
      <c r="DZ9" s="801"/>
      <c r="EA9" s="801"/>
      <c r="EB9" s="801"/>
      <c r="EC9" s="801"/>
      <c r="ED9" s="801"/>
      <c r="EE9" s="801"/>
      <c r="EF9" s="801"/>
      <c r="EG9" s="801"/>
      <c r="EH9" s="801"/>
      <c r="EI9" s="801"/>
      <c r="EJ9" s="801"/>
      <c r="EK9" s="802"/>
      <c r="EL9" s="800"/>
      <c r="EM9" s="801"/>
      <c r="EN9" s="801"/>
      <c r="EO9" s="801"/>
      <c r="EP9" s="801"/>
      <c r="EQ9" s="801"/>
      <c r="ER9" s="801"/>
      <c r="ES9" s="801"/>
      <c r="ET9" s="801"/>
      <c r="EU9" s="801"/>
      <c r="EV9" s="801"/>
      <c r="EW9" s="801"/>
      <c r="EX9" s="801"/>
      <c r="EY9" s="802"/>
    </row>
    <row r="10" spans="1:155" ht="15" customHeight="1">
      <c r="A10" s="818" t="s">
        <v>515</v>
      </c>
      <c r="B10" s="818"/>
      <c r="C10" s="818"/>
      <c r="D10" s="818"/>
      <c r="E10" s="818"/>
      <c r="F10" s="818"/>
      <c r="G10" s="818"/>
      <c r="H10" s="818"/>
      <c r="I10" s="658"/>
      <c r="J10" s="819" t="s">
        <v>65</v>
      </c>
      <c r="K10" s="819"/>
      <c r="L10" s="819"/>
      <c r="M10" s="819"/>
      <c r="N10" s="819"/>
      <c r="O10" s="819"/>
      <c r="P10" s="819"/>
      <c r="Q10" s="819"/>
      <c r="R10" s="819"/>
      <c r="S10" s="819"/>
      <c r="T10" s="819"/>
      <c r="U10" s="819"/>
      <c r="V10" s="819"/>
      <c r="W10" s="819"/>
      <c r="X10" s="819"/>
      <c r="Y10" s="819"/>
      <c r="Z10" s="819"/>
      <c r="AA10" s="819"/>
      <c r="AB10" s="819"/>
      <c r="AC10" s="819"/>
      <c r="AD10" s="819"/>
      <c r="AE10" s="819"/>
      <c r="AF10" s="819"/>
      <c r="AG10" s="819"/>
      <c r="AH10" s="819"/>
      <c r="AI10" s="819"/>
      <c r="AJ10" s="819"/>
      <c r="AK10" s="819"/>
      <c r="AL10" s="819"/>
      <c r="AM10" s="819"/>
      <c r="AN10" s="819"/>
      <c r="AO10" s="819"/>
      <c r="AP10" s="819"/>
      <c r="AQ10" s="820"/>
      <c r="AR10" s="800" t="s">
        <v>514</v>
      </c>
      <c r="AS10" s="801"/>
      <c r="AT10" s="801"/>
      <c r="AU10" s="801"/>
      <c r="AV10" s="801"/>
      <c r="AW10" s="801"/>
      <c r="AX10" s="801"/>
      <c r="AY10" s="801"/>
      <c r="AZ10" s="801"/>
      <c r="BA10" s="801"/>
      <c r="BB10" s="801"/>
      <c r="BC10" s="801"/>
      <c r="BD10" s="801"/>
      <c r="BE10" s="802"/>
      <c r="BF10" s="800" t="s">
        <v>514</v>
      </c>
      <c r="BG10" s="801"/>
      <c r="BH10" s="801"/>
      <c r="BI10" s="801"/>
      <c r="BJ10" s="801"/>
      <c r="BK10" s="801"/>
      <c r="BL10" s="801"/>
      <c r="BM10" s="801"/>
      <c r="BN10" s="801"/>
      <c r="BO10" s="801"/>
      <c r="BP10" s="801"/>
      <c r="BQ10" s="801"/>
      <c r="BR10" s="801"/>
      <c r="BS10" s="802"/>
      <c r="BT10" s="800"/>
      <c r="BU10" s="801"/>
      <c r="BV10" s="801"/>
      <c r="BW10" s="801"/>
      <c r="BX10" s="801"/>
      <c r="BY10" s="801"/>
      <c r="BZ10" s="801"/>
      <c r="CA10" s="801"/>
      <c r="CB10" s="801"/>
      <c r="CC10" s="801"/>
      <c r="CD10" s="801"/>
      <c r="CE10" s="801"/>
      <c r="CF10" s="801"/>
      <c r="CG10" s="802"/>
      <c r="CH10" s="800"/>
      <c r="CI10" s="801"/>
      <c r="CJ10" s="801"/>
      <c r="CK10" s="801"/>
      <c r="CL10" s="801"/>
      <c r="CM10" s="801"/>
      <c r="CN10" s="801"/>
      <c r="CO10" s="801"/>
      <c r="CP10" s="801"/>
      <c r="CQ10" s="801"/>
      <c r="CR10" s="801"/>
      <c r="CS10" s="801"/>
      <c r="CT10" s="801"/>
      <c r="CU10" s="802"/>
      <c r="CV10" s="800"/>
      <c r="CW10" s="801"/>
      <c r="CX10" s="801"/>
      <c r="CY10" s="801"/>
      <c r="CZ10" s="801"/>
      <c r="DA10" s="801"/>
      <c r="DB10" s="801"/>
      <c r="DC10" s="801"/>
      <c r="DD10" s="801"/>
      <c r="DE10" s="801"/>
      <c r="DF10" s="801"/>
      <c r="DG10" s="801"/>
      <c r="DH10" s="801"/>
      <c r="DI10" s="802"/>
      <c r="DJ10" s="800"/>
      <c r="DK10" s="801"/>
      <c r="DL10" s="801"/>
      <c r="DM10" s="801"/>
      <c r="DN10" s="801"/>
      <c r="DO10" s="801"/>
      <c r="DP10" s="801"/>
      <c r="DQ10" s="801"/>
      <c r="DR10" s="801"/>
      <c r="DS10" s="801"/>
      <c r="DT10" s="801"/>
      <c r="DU10" s="801"/>
      <c r="DV10" s="801"/>
      <c r="DW10" s="802"/>
      <c r="DX10" s="800"/>
      <c r="DY10" s="801"/>
      <c r="DZ10" s="801"/>
      <c r="EA10" s="801"/>
      <c r="EB10" s="801"/>
      <c r="EC10" s="801"/>
      <c r="ED10" s="801"/>
      <c r="EE10" s="801"/>
      <c r="EF10" s="801"/>
      <c r="EG10" s="801"/>
      <c r="EH10" s="801"/>
      <c r="EI10" s="801"/>
      <c r="EJ10" s="801"/>
      <c r="EK10" s="802"/>
      <c r="EL10" s="800"/>
      <c r="EM10" s="801"/>
      <c r="EN10" s="801"/>
      <c r="EO10" s="801"/>
      <c r="EP10" s="801"/>
      <c r="EQ10" s="801"/>
      <c r="ER10" s="801"/>
      <c r="ES10" s="801"/>
      <c r="ET10" s="801"/>
      <c r="EU10" s="801"/>
      <c r="EV10" s="801"/>
      <c r="EW10" s="801"/>
      <c r="EX10" s="801"/>
      <c r="EY10" s="802"/>
    </row>
    <row r="11" spans="1:155" ht="15" customHeight="1">
      <c r="A11" s="818" t="s">
        <v>516</v>
      </c>
      <c r="B11" s="818"/>
      <c r="C11" s="818"/>
      <c r="D11" s="818"/>
      <c r="E11" s="818"/>
      <c r="F11" s="818"/>
      <c r="G11" s="818"/>
      <c r="H11" s="818"/>
      <c r="I11" s="658"/>
      <c r="J11" s="819" t="s">
        <v>517</v>
      </c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19"/>
      <c r="AJ11" s="819"/>
      <c r="AK11" s="819"/>
      <c r="AL11" s="819"/>
      <c r="AM11" s="819"/>
      <c r="AN11" s="819"/>
      <c r="AO11" s="819"/>
      <c r="AP11" s="819"/>
      <c r="AQ11" s="820"/>
      <c r="AR11" s="800" t="s">
        <v>514</v>
      </c>
      <c r="AS11" s="801"/>
      <c r="AT11" s="801"/>
      <c r="AU11" s="801"/>
      <c r="AV11" s="801"/>
      <c r="AW11" s="801"/>
      <c r="AX11" s="801"/>
      <c r="AY11" s="801"/>
      <c r="AZ11" s="801"/>
      <c r="BA11" s="801"/>
      <c r="BB11" s="801"/>
      <c r="BC11" s="801"/>
      <c r="BD11" s="801"/>
      <c r="BE11" s="802"/>
      <c r="BF11" s="800" t="s">
        <v>514</v>
      </c>
      <c r="BG11" s="801"/>
      <c r="BH11" s="801"/>
      <c r="BI11" s="801"/>
      <c r="BJ11" s="801"/>
      <c r="BK11" s="801"/>
      <c r="BL11" s="801"/>
      <c r="BM11" s="801"/>
      <c r="BN11" s="801"/>
      <c r="BO11" s="801"/>
      <c r="BP11" s="801"/>
      <c r="BQ11" s="801"/>
      <c r="BR11" s="801"/>
      <c r="BS11" s="802"/>
      <c r="BT11" s="800"/>
      <c r="BU11" s="801"/>
      <c r="BV11" s="801"/>
      <c r="BW11" s="801"/>
      <c r="BX11" s="801"/>
      <c r="BY11" s="801"/>
      <c r="BZ11" s="801"/>
      <c r="CA11" s="801"/>
      <c r="CB11" s="801"/>
      <c r="CC11" s="801"/>
      <c r="CD11" s="801"/>
      <c r="CE11" s="801"/>
      <c r="CF11" s="801"/>
      <c r="CG11" s="802"/>
      <c r="CH11" s="800"/>
      <c r="CI11" s="801"/>
      <c r="CJ11" s="801"/>
      <c r="CK11" s="801"/>
      <c r="CL11" s="801"/>
      <c r="CM11" s="801"/>
      <c r="CN11" s="801"/>
      <c r="CO11" s="801"/>
      <c r="CP11" s="801"/>
      <c r="CQ11" s="801"/>
      <c r="CR11" s="801"/>
      <c r="CS11" s="801"/>
      <c r="CT11" s="801"/>
      <c r="CU11" s="802"/>
      <c r="CV11" s="800"/>
      <c r="CW11" s="801"/>
      <c r="CX11" s="801"/>
      <c r="CY11" s="801"/>
      <c r="CZ11" s="801"/>
      <c r="DA11" s="801"/>
      <c r="DB11" s="801"/>
      <c r="DC11" s="801"/>
      <c r="DD11" s="801"/>
      <c r="DE11" s="801"/>
      <c r="DF11" s="801"/>
      <c r="DG11" s="801"/>
      <c r="DH11" s="801"/>
      <c r="DI11" s="802"/>
      <c r="DJ11" s="800"/>
      <c r="DK11" s="801"/>
      <c r="DL11" s="801"/>
      <c r="DM11" s="801"/>
      <c r="DN11" s="801"/>
      <c r="DO11" s="801"/>
      <c r="DP11" s="801"/>
      <c r="DQ11" s="801"/>
      <c r="DR11" s="801"/>
      <c r="DS11" s="801"/>
      <c r="DT11" s="801"/>
      <c r="DU11" s="801"/>
      <c r="DV11" s="801"/>
      <c r="DW11" s="802"/>
      <c r="DX11" s="800"/>
      <c r="DY11" s="801"/>
      <c r="DZ11" s="801"/>
      <c r="EA11" s="801"/>
      <c r="EB11" s="801"/>
      <c r="EC11" s="801"/>
      <c r="ED11" s="801"/>
      <c r="EE11" s="801"/>
      <c r="EF11" s="801"/>
      <c r="EG11" s="801"/>
      <c r="EH11" s="801"/>
      <c r="EI11" s="801"/>
      <c r="EJ11" s="801"/>
      <c r="EK11" s="802"/>
      <c r="EL11" s="800"/>
      <c r="EM11" s="801"/>
      <c r="EN11" s="801"/>
      <c r="EO11" s="801"/>
      <c r="EP11" s="801"/>
      <c r="EQ11" s="801"/>
      <c r="ER11" s="801"/>
      <c r="ES11" s="801"/>
      <c r="ET11" s="801"/>
      <c r="EU11" s="801"/>
      <c r="EV11" s="801"/>
      <c r="EW11" s="801"/>
      <c r="EX11" s="801"/>
      <c r="EY11" s="802"/>
    </row>
    <row r="12" spans="1:155" ht="45" customHeight="1">
      <c r="A12" s="818" t="s">
        <v>518</v>
      </c>
      <c r="B12" s="818"/>
      <c r="C12" s="818"/>
      <c r="D12" s="818"/>
      <c r="E12" s="818"/>
      <c r="F12" s="818"/>
      <c r="G12" s="818"/>
      <c r="H12" s="818"/>
      <c r="I12" s="658"/>
      <c r="J12" s="836" t="s">
        <v>519</v>
      </c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663"/>
      <c r="AR12" s="800">
        <f>AR13+AR14+AR15</f>
        <v>538.9000000000001</v>
      </c>
      <c r="AS12" s="801"/>
      <c r="AT12" s="801"/>
      <c r="AU12" s="801"/>
      <c r="AV12" s="801"/>
      <c r="AW12" s="801"/>
      <c r="AX12" s="801"/>
      <c r="AY12" s="801"/>
      <c r="AZ12" s="801"/>
      <c r="BA12" s="801"/>
      <c r="BB12" s="801"/>
      <c r="BC12" s="801"/>
      <c r="BD12" s="801"/>
      <c r="BE12" s="802"/>
      <c r="BF12" s="800">
        <f>BF13+BF14+BF15</f>
        <v>309.41</v>
      </c>
      <c r="BG12" s="801"/>
      <c r="BH12" s="801"/>
      <c r="BI12" s="801"/>
      <c r="BJ12" s="801"/>
      <c r="BK12" s="801"/>
      <c r="BL12" s="801"/>
      <c r="BM12" s="801"/>
      <c r="BN12" s="801"/>
      <c r="BO12" s="801"/>
      <c r="BP12" s="801"/>
      <c r="BQ12" s="801"/>
      <c r="BR12" s="801"/>
      <c r="BS12" s="802"/>
      <c r="BT12" s="800">
        <f>BT13+BT14+BT15</f>
        <v>568.9</v>
      </c>
      <c r="BU12" s="801"/>
      <c r="BV12" s="801"/>
      <c r="BW12" s="801"/>
      <c r="BX12" s="801"/>
      <c r="BY12" s="801"/>
      <c r="BZ12" s="801"/>
      <c r="CA12" s="801"/>
      <c r="CB12" s="801"/>
      <c r="CC12" s="801"/>
      <c r="CD12" s="801"/>
      <c r="CE12" s="801"/>
      <c r="CF12" s="801"/>
      <c r="CG12" s="802"/>
      <c r="CH12" s="800">
        <f>CH13+CH14+CH15</f>
        <v>593.12</v>
      </c>
      <c r="CI12" s="801"/>
      <c r="CJ12" s="801"/>
      <c r="CK12" s="801"/>
      <c r="CL12" s="801"/>
      <c r="CM12" s="801"/>
      <c r="CN12" s="801"/>
      <c r="CO12" s="801"/>
      <c r="CP12" s="801"/>
      <c r="CQ12" s="801"/>
      <c r="CR12" s="801"/>
      <c r="CS12" s="801"/>
      <c r="CT12" s="801"/>
      <c r="CU12" s="802"/>
      <c r="CV12" s="800"/>
      <c r="CW12" s="801"/>
      <c r="CX12" s="801"/>
      <c r="CY12" s="801"/>
      <c r="CZ12" s="801"/>
      <c r="DA12" s="801"/>
      <c r="DB12" s="801"/>
      <c r="DC12" s="801"/>
      <c r="DD12" s="801"/>
      <c r="DE12" s="801"/>
      <c r="DF12" s="801"/>
      <c r="DG12" s="801"/>
      <c r="DH12" s="801"/>
      <c r="DI12" s="802"/>
      <c r="DJ12" s="800"/>
      <c r="DK12" s="801"/>
      <c r="DL12" s="801"/>
      <c r="DM12" s="801"/>
      <c r="DN12" s="801"/>
      <c r="DO12" s="801"/>
      <c r="DP12" s="801"/>
      <c r="DQ12" s="801"/>
      <c r="DR12" s="801"/>
      <c r="DS12" s="801"/>
      <c r="DT12" s="801"/>
      <c r="DU12" s="801"/>
      <c r="DV12" s="801"/>
      <c r="DW12" s="802"/>
      <c r="DX12" s="800"/>
      <c r="DY12" s="801"/>
      <c r="DZ12" s="801"/>
      <c r="EA12" s="801"/>
      <c r="EB12" s="801"/>
      <c r="EC12" s="801"/>
      <c r="ED12" s="801"/>
      <c r="EE12" s="801"/>
      <c r="EF12" s="801"/>
      <c r="EG12" s="801"/>
      <c r="EH12" s="801"/>
      <c r="EI12" s="801"/>
      <c r="EJ12" s="801"/>
      <c r="EK12" s="802"/>
      <c r="EL12" s="800"/>
      <c r="EM12" s="801"/>
      <c r="EN12" s="801"/>
      <c r="EO12" s="801"/>
      <c r="EP12" s="801"/>
      <c r="EQ12" s="801"/>
      <c r="ER12" s="801"/>
      <c r="ES12" s="801"/>
      <c r="ET12" s="801"/>
      <c r="EU12" s="801"/>
      <c r="EV12" s="801"/>
      <c r="EW12" s="801"/>
      <c r="EX12" s="801"/>
      <c r="EY12" s="802"/>
    </row>
    <row r="13" spans="1:155" ht="117.75" customHeight="1" hidden="1">
      <c r="A13" s="818" t="s">
        <v>520</v>
      </c>
      <c r="B13" s="818"/>
      <c r="C13" s="818"/>
      <c r="D13" s="818"/>
      <c r="E13" s="818"/>
      <c r="F13" s="818"/>
      <c r="G13" s="818"/>
      <c r="H13" s="818"/>
      <c r="I13" s="658"/>
      <c r="J13" s="836" t="s">
        <v>521</v>
      </c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660"/>
      <c r="AR13" s="800"/>
      <c r="AS13" s="801"/>
      <c r="AT13" s="801"/>
      <c r="AU13" s="801"/>
      <c r="AV13" s="801"/>
      <c r="AW13" s="801"/>
      <c r="AX13" s="801"/>
      <c r="AY13" s="801"/>
      <c r="AZ13" s="801"/>
      <c r="BA13" s="801"/>
      <c r="BB13" s="801"/>
      <c r="BC13" s="801"/>
      <c r="BD13" s="801"/>
      <c r="BE13" s="802"/>
      <c r="BF13" s="800"/>
      <c r="BG13" s="801"/>
      <c r="BH13" s="801"/>
      <c r="BI13" s="801"/>
      <c r="BJ13" s="801"/>
      <c r="BK13" s="801"/>
      <c r="BL13" s="801"/>
      <c r="BM13" s="801"/>
      <c r="BN13" s="801"/>
      <c r="BO13" s="801"/>
      <c r="BP13" s="801"/>
      <c r="BQ13" s="801"/>
      <c r="BR13" s="801"/>
      <c r="BS13" s="802"/>
      <c r="BT13" s="800"/>
      <c r="BU13" s="801"/>
      <c r="BV13" s="801"/>
      <c r="BW13" s="801"/>
      <c r="BX13" s="801"/>
      <c r="BY13" s="801"/>
      <c r="BZ13" s="801"/>
      <c r="CA13" s="801"/>
      <c r="CB13" s="801"/>
      <c r="CC13" s="801"/>
      <c r="CD13" s="801"/>
      <c r="CE13" s="801"/>
      <c r="CF13" s="801"/>
      <c r="CG13" s="802"/>
      <c r="CH13" s="800"/>
      <c r="CI13" s="801"/>
      <c r="CJ13" s="801"/>
      <c r="CK13" s="801"/>
      <c r="CL13" s="801"/>
      <c r="CM13" s="801"/>
      <c r="CN13" s="801"/>
      <c r="CO13" s="801"/>
      <c r="CP13" s="801"/>
      <c r="CQ13" s="801"/>
      <c r="CR13" s="801"/>
      <c r="CS13" s="801"/>
      <c r="CT13" s="801"/>
      <c r="CU13" s="802"/>
      <c r="CV13" s="800"/>
      <c r="CW13" s="801"/>
      <c r="CX13" s="801"/>
      <c r="CY13" s="801"/>
      <c r="CZ13" s="801"/>
      <c r="DA13" s="801"/>
      <c r="DB13" s="801"/>
      <c r="DC13" s="801"/>
      <c r="DD13" s="801"/>
      <c r="DE13" s="801"/>
      <c r="DF13" s="801"/>
      <c r="DG13" s="801"/>
      <c r="DH13" s="801"/>
      <c r="DI13" s="802"/>
      <c r="DJ13" s="800"/>
      <c r="DK13" s="801"/>
      <c r="DL13" s="801"/>
      <c r="DM13" s="801"/>
      <c r="DN13" s="801"/>
      <c r="DO13" s="801"/>
      <c r="DP13" s="801"/>
      <c r="DQ13" s="801"/>
      <c r="DR13" s="801"/>
      <c r="DS13" s="801"/>
      <c r="DT13" s="801"/>
      <c r="DU13" s="801"/>
      <c r="DV13" s="801"/>
      <c r="DW13" s="802"/>
      <c r="DX13" s="800"/>
      <c r="DY13" s="801"/>
      <c r="DZ13" s="801"/>
      <c r="EA13" s="801"/>
      <c r="EB13" s="801"/>
      <c r="EC13" s="801"/>
      <c r="ED13" s="801"/>
      <c r="EE13" s="801"/>
      <c r="EF13" s="801"/>
      <c r="EG13" s="801"/>
      <c r="EH13" s="801"/>
      <c r="EI13" s="801"/>
      <c r="EJ13" s="801"/>
      <c r="EK13" s="802"/>
      <c r="EL13" s="800"/>
      <c r="EM13" s="801"/>
      <c r="EN13" s="801"/>
      <c r="EO13" s="801"/>
      <c r="EP13" s="801"/>
      <c r="EQ13" s="801"/>
      <c r="ER13" s="801"/>
      <c r="ES13" s="801"/>
      <c r="ET13" s="801"/>
      <c r="EU13" s="801"/>
      <c r="EV13" s="801"/>
      <c r="EW13" s="801"/>
      <c r="EX13" s="801"/>
      <c r="EY13" s="802"/>
    </row>
    <row r="14" spans="1:155" ht="30" customHeight="1">
      <c r="A14" s="818" t="s">
        <v>522</v>
      </c>
      <c r="B14" s="818"/>
      <c r="C14" s="818"/>
      <c r="D14" s="818"/>
      <c r="E14" s="818"/>
      <c r="F14" s="818"/>
      <c r="G14" s="818"/>
      <c r="H14" s="818"/>
      <c r="I14" s="658"/>
      <c r="J14" s="836" t="s">
        <v>523</v>
      </c>
      <c r="K14" s="836"/>
      <c r="L14" s="836"/>
      <c r="M14" s="836"/>
      <c r="N14" s="836"/>
      <c r="O14" s="836"/>
      <c r="P14" s="836"/>
      <c r="Q14" s="836"/>
      <c r="R14" s="836"/>
      <c r="S14" s="836"/>
      <c r="T14" s="836"/>
      <c r="U14" s="836"/>
      <c r="V14" s="836"/>
      <c r="W14" s="836"/>
      <c r="X14" s="836"/>
      <c r="Y14" s="836"/>
      <c r="Z14" s="836"/>
      <c r="AA14" s="836"/>
      <c r="AB14" s="836"/>
      <c r="AC14" s="836"/>
      <c r="AD14" s="836"/>
      <c r="AE14" s="836"/>
      <c r="AF14" s="836"/>
      <c r="AG14" s="836"/>
      <c r="AH14" s="836"/>
      <c r="AI14" s="836"/>
      <c r="AJ14" s="836"/>
      <c r="AK14" s="836"/>
      <c r="AL14" s="836"/>
      <c r="AM14" s="836"/>
      <c r="AN14" s="836"/>
      <c r="AO14" s="836"/>
      <c r="AP14" s="836"/>
      <c r="AQ14" s="660"/>
      <c r="AR14" s="800">
        <f>'Смета !'!C15</f>
        <v>398.1</v>
      </c>
      <c r="AS14" s="801"/>
      <c r="AT14" s="801"/>
      <c r="AU14" s="801"/>
      <c r="AV14" s="801"/>
      <c r="AW14" s="801"/>
      <c r="AX14" s="801"/>
      <c r="AY14" s="801"/>
      <c r="AZ14" s="801"/>
      <c r="BA14" s="801"/>
      <c r="BB14" s="801"/>
      <c r="BC14" s="801"/>
      <c r="BD14" s="801"/>
      <c r="BE14" s="802"/>
      <c r="BF14" s="800">
        <f>'Смета !'!D15</f>
        <v>252.21</v>
      </c>
      <c r="BG14" s="801"/>
      <c r="BH14" s="801"/>
      <c r="BI14" s="801"/>
      <c r="BJ14" s="801"/>
      <c r="BK14" s="801"/>
      <c r="BL14" s="801"/>
      <c r="BM14" s="801"/>
      <c r="BN14" s="801"/>
      <c r="BO14" s="801"/>
      <c r="BP14" s="801"/>
      <c r="BQ14" s="801"/>
      <c r="BR14" s="801"/>
      <c r="BS14" s="802"/>
      <c r="BT14" s="800">
        <f>'Смета !'!E15</f>
        <v>413.09999999999997</v>
      </c>
      <c r="BU14" s="801"/>
      <c r="BV14" s="801"/>
      <c r="BW14" s="801"/>
      <c r="BX14" s="801"/>
      <c r="BY14" s="801"/>
      <c r="BZ14" s="801"/>
      <c r="CA14" s="801"/>
      <c r="CB14" s="801"/>
      <c r="CC14" s="801"/>
      <c r="CD14" s="801"/>
      <c r="CE14" s="801"/>
      <c r="CF14" s="801"/>
      <c r="CG14" s="802"/>
      <c r="CH14" s="800">
        <f>'Смета !'!F15</f>
        <v>449.82</v>
      </c>
      <c r="CI14" s="801"/>
      <c r="CJ14" s="801"/>
      <c r="CK14" s="801"/>
      <c r="CL14" s="801"/>
      <c r="CM14" s="801"/>
      <c r="CN14" s="801"/>
      <c r="CO14" s="801"/>
      <c r="CP14" s="801"/>
      <c r="CQ14" s="801"/>
      <c r="CR14" s="801"/>
      <c r="CS14" s="801"/>
      <c r="CT14" s="801"/>
      <c r="CU14" s="802"/>
      <c r="CV14" s="800"/>
      <c r="CW14" s="801"/>
      <c r="CX14" s="801"/>
      <c r="CY14" s="801"/>
      <c r="CZ14" s="801"/>
      <c r="DA14" s="801"/>
      <c r="DB14" s="801"/>
      <c r="DC14" s="801"/>
      <c r="DD14" s="801"/>
      <c r="DE14" s="801"/>
      <c r="DF14" s="801"/>
      <c r="DG14" s="801"/>
      <c r="DH14" s="801"/>
      <c r="DI14" s="802"/>
      <c r="DJ14" s="800"/>
      <c r="DK14" s="801"/>
      <c r="DL14" s="801"/>
      <c r="DM14" s="801"/>
      <c r="DN14" s="801"/>
      <c r="DO14" s="801"/>
      <c r="DP14" s="801"/>
      <c r="DQ14" s="801"/>
      <c r="DR14" s="801"/>
      <c r="DS14" s="801"/>
      <c r="DT14" s="801"/>
      <c r="DU14" s="801"/>
      <c r="DV14" s="801"/>
      <c r="DW14" s="802"/>
      <c r="DX14" s="800"/>
      <c r="DY14" s="801"/>
      <c r="DZ14" s="801"/>
      <c r="EA14" s="801"/>
      <c r="EB14" s="801"/>
      <c r="EC14" s="801"/>
      <c r="ED14" s="801"/>
      <c r="EE14" s="801"/>
      <c r="EF14" s="801"/>
      <c r="EG14" s="801"/>
      <c r="EH14" s="801"/>
      <c r="EI14" s="801"/>
      <c r="EJ14" s="801"/>
      <c r="EK14" s="802"/>
      <c r="EL14" s="800"/>
      <c r="EM14" s="801"/>
      <c r="EN14" s="801"/>
      <c r="EO14" s="801"/>
      <c r="EP14" s="801"/>
      <c r="EQ14" s="801"/>
      <c r="ER14" s="801"/>
      <c r="ES14" s="801"/>
      <c r="ET14" s="801"/>
      <c r="EU14" s="801"/>
      <c r="EV14" s="801"/>
      <c r="EW14" s="801"/>
      <c r="EX14" s="801"/>
      <c r="EY14" s="802"/>
    </row>
    <row r="15" spans="1:155" ht="15" customHeight="1">
      <c r="A15" s="818" t="s">
        <v>524</v>
      </c>
      <c r="B15" s="818"/>
      <c r="C15" s="818"/>
      <c r="D15" s="818"/>
      <c r="E15" s="818"/>
      <c r="F15" s="818"/>
      <c r="G15" s="818"/>
      <c r="H15" s="818"/>
      <c r="I15" s="658"/>
      <c r="J15" s="819" t="s">
        <v>544</v>
      </c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19"/>
      <c r="AK15" s="819"/>
      <c r="AL15" s="819"/>
      <c r="AM15" s="819"/>
      <c r="AN15" s="819"/>
      <c r="AO15" s="819"/>
      <c r="AP15" s="819"/>
      <c r="AQ15" s="820"/>
      <c r="AR15" s="800">
        <f>'Смета !'!C35</f>
        <v>140.8</v>
      </c>
      <c r="AS15" s="801"/>
      <c r="AT15" s="801"/>
      <c r="AU15" s="801"/>
      <c r="AV15" s="801"/>
      <c r="AW15" s="801"/>
      <c r="AX15" s="801"/>
      <c r="AY15" s="801"/>
      <c r="AZ15" s="801"/>
      <c r="BA15" s="801"/>
      <c r="BB15" s="801"/>
      <c r="BC15" s="801"/>
      <c r="BD15" s="801"/>
      <c r="BE15" s="802"/>
      <c r="BF15" s="800">
        <f>'Смета !'!D35</f>
        <v>57.2</v>
      </c>
      <c r="BG15" s="801"/>
      <c r="BH15" s="801"/>
      <c r="BI15" s="801"/>
      <c r="BJ15" s="801"/>
      <c r="BK15" s="801"/>
      <c r="BL15" s="801"/>
      <c r="BM15" s="801"/>
      <c r="BN15" s="801"/>
      <c r="BO15" s="801"/>
      <c r="BP15" s="801"/>
      <c r="BQ15" s="801"/>
      <c r="BR15" s="801"/>
      <c r="BS15" s="802"/>
      <c r="BT15" s="800">
        <f>'Смета !'!E35</f>
        <v>155.8</v>
      </c>
      <c r="BU15" s="801"/>
      <c r="BV15" s="801"/>
      <c r="BW15" s="801"/>
      <c r="BX15" s="801"/>
      <c r="BY15" s="801"/>
      <c r="BZ15" s="801"/>
      <c r="CA15" s="801"/>
      <c r="CB15" s="801"/>
      <c r="CC15" s="801"/>
      <c r="CD15" s="801"/>
      <c r="CE15" s="801"/>
      <c r="CF15" s="801"/>
      <c r="CG15" s="802"/>
      <c r="CH15" s="800">
        <f>'Смета !'!F35</f>
        <v>143.3</v>
      </c>
      <c r="CI15" s="801"/>
      <c r="CJ15" s="801"/>
      <c r="CK15" s="801"/>
      <c r="CL15" s="801"/>
      <c r="CM15" s="801"/>
      <c r="CN15" s="801"/>
      <c r="CO15" s="801"/>
      <c r="CP15" s="801"/>
      <c r="CQ15" s="801"/>
      <c r="CR15" s="801"/>
      <c r="CS15" s="801"/>
      <c r="CT15" s="801"/>
      <c r="CU15" s="802"/>
      <c r="CV15" s="800"/>
      <c r="CW15" s="801"/>
      <c r="CX15" s="801"/>
      <c r="CY15" s="801"/>
      <c r="CZ15" s="801"/>
      <c r="DA15" s="801"/>
      <c r="DB15" s="801"/>
      <c r="DC15" s="801"/>
      <c r="DD15" s="801"/>
      <c r="DE15" s="801"/>
      <c r="DF15" s="801"/>
      <c r="DG15" s="801"/>
      <c r="DH15" s="801"/>
      <c r="DI15" s="802"/>
      <c r="DJ15" s="800"/>
      <c r="DK15" s="801"/>
      <c r="DL15" s="801"/>
      <c r="DM15" s="801"/>
      <c r="DN15" s="801"/>
      <c r="DO15" s="801"/>
      <c r="DP15" s="801"/>
      <c r="DQ15" s="801"/>
      <c r="DR15" s="801"/>
      <c r="DS15" s="801"/>
      <c r="DT15" s="801"/>
      <c r="DU15" s="801"/>
      <c r="DV15" s="801"/>
      <c r="DW15" s="802"/>
      <c r="DX15" s="800"/>
      <c r="DY15" s="801"/>
      <c r="DZ15" s="801"/>
      <c r="EA15" s="801"/>
      <c r="EB15" s="801"/>
      <c r="EC15" s="801"/>
      <c r="ED15" s="801"/>
      <c r="EE15" s="801"/>
      <c r="EF15" s="801"/>
      <c r="EG15" s="801"/>
      <c r="EH15" s="801"/>
      <c r="EI15" s="801"/>
      <c r="EJ15" s="801"/>
      <c r="EK15" s="802"/>
      <c r="EL15" s="800"/>
      <c r="EM15" s="801"/>
      <c r="EN15" s="801"/>
      <c r="EO15" s="801"/>
      <c r="EP15" s="801"/>
      <c r="EQ15" s="801"/>
      <c r="ER15" s="801"/>
      <c r="ES15" s="801"/>
      <c r="ET15" s="801"/>
      <c r="EU15" s="801"/>
      <c r="EV15" s="801"/>
      <c r="EW15" s="801"/>
      <c r="EX15" s="801"/>
      <c r="EY15" s="802"/>
    </row>
    <row r="16" spans="1:155" ht="30" customHeight="1" hidden="1">
      <c r="A16" s="818" t="s">
        <v>525</v>
      </c>
      <c r="B16" s="818"/>
      <c r="C16" s="818"/>
      <c r="D16" s="818"/>
      <c r="E16" s="818"/>
      <c r="F16" s="818"/>
      <c r="G16" s="818"/>
      <c r="H16" s="818"/>
      <c r="I16" s="658"/>
      <c r="J16" s="836" t="s">
        <v>61</v>
      </c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660"/>
      <c r="AR16" s="800"/>
      <c r="AS16" s="801"/>
      <c r="AT16" s="801"/>
      <c r="AU16" s="801"/>
      <c r="AV16" s="801"/>
      <c r="AW16" s="801"/>
      <c r="AX16" s="801"/>
      <c r="AY16" s="801"/>
      <c r="AZ16" s="801"/>
      <c r="BA16" s="801"/>
      <c r="BB16" s="801"/>
      <c r="BC16" s="801"/>
      <c r="BD16" s="801"/>
      <c r="BE16" s="802"/>
      <c r="BF16" s="800"/>
      <c r="BG16" s="801"/>
      <c r="BH16" s="801"/>
      <c r="BI16" s="801"/>
      <c r="BJ16" s="801"/>
      <c r="BK16" s="801"/>
      <c r="BL16" s="801"/>
      <c r="BM16" s="801"/>
      <c r="BN16" s="801"/>
      <c r="BO16" s="801"/>
      <c r="BP16" s="801"/>
      <c r="BQ16" s="801"/>
      <c r="BR16" s="801"/>
      <c r="BS16" s="802"/>
      <c r="BT16" s="800"/>
      <c r="BU16" s="801"/>
      <c r="BV16" s="801"/>
      <c r="BW16" s="801"/>
      <c r="BX16" s="801"/>
      <c r="BY16" s="801"/>
      <c r="BZ16" s="801"/>
      <c r="CA16" s="801"/>
      <c r="CB16" s="801"/>
      <c r="CC16" s="801"/>
      <c r="CD16" s="801"/>
      <c r="CE16" s="801"/>
      <c r="CF16" s="801"/>
      <c r="CG16" s="802"/>
      <c r="CH16" s="800"/>
      <c r="CI16" s="801"/>
      <c r="CJ16" s="801"/>
      <c r="CK16" s="801"/>
      <c r="CL16" s="801"/>
      <c r="CM16" s="801"/>
      <c r="CN16" s="801"/>
      <c r="CO16" s="801"/>
      <c r="CP16" s="801"/>
      <c r="CQ16" s="801"/>
      <c r="CR16" s="801"/>
      <c r="CS16" s="801"/>
      <c r="CT16" s="801"/>
      <c r="CU16" s="802"/>
      <c r="CV16" s="800"/>
      <c r="CW16" s="801"/>
      <c r="CX16" s="801"/>
      <c r="CY16" s="801"/>
      <c r="CZ16" s="801"/>
      <c r="DA16" s="801"/>
      <c r="DB16" s="801"/>
      <c r="DC16" s="801"/>
      <c r="DD16" s="801"/>
      <c r="DE16" s="801"/>
      <c r="DF16" s="801"/>
      <c r="DG16" s="801"/>
      <c r="DH16" s="801"/>
      <c r="DI16" s="802"/>
      <c r="DJ16" s="800"/>
      <c r="DK16" s="801"/>
      <c r="DL16" s="801"/>
      <c r="DM16" s="801"/>
      <c r="DN16" s="801"/>
      <c r="DO16" s="801"/>
      <c r="DP16" s="801"/>
      <c r="DQ16" s="801"/>
      <c r="DR16" s="801"/>
      <c r="DS16" s="801"/>
      <c r="DT16" s="801"/>
      <c r="DU16" s="801"/>
      <c r="DV16" s="801"/>
      <c r="DW16" s="802"/>
      <c r="DX16" s="800"/>
      <c r="DY16" s="801"/>
      <c r="DZ16" s="801"/>
      <c r="EA16" s="801"/>
      <c r="EB16" s="801"/>
      <c r="EC16" s="801"/>
      <c r="ED16" s="801"/>
      <c r="EE16" s="801"/>
      <c r="EF16" s="801"/>
      <c r="EG16" s="801"/>
      <c r="EH16" s="801"/>
      <c r="EI16" s="801"/>
      <c r="EJ16" s="801"/>
      <c r="EK16" s="802"/>
      <c r="EL16" s="800"/>
      <c r="EM16" s="801"/>
      <c r="EN16" s="801"/>
      <c r="EO16" s="801"/>
      <c r="EP16" s="801"/>
      <c r="EQ16" s="801"/>
      <c r="ER16" s="801"/>
      <c r="ES16" s="801"/>
      <c r="ET16" s="801"/>
      <c r="EU16" s="801"/>
      <c r="EV16" s="801"/>
      <c r="EW16" s="801"/>
      <c r="EX16" s="801"/>
      <c r="EY16" s="802"/>
    </row>
    <row r="17" spans="1:155" ht="30" customHeight="1" hidden="1">
      <c r="A17" s="818" t="s">
        <v>526</v>
      </c>
      <c r="B17" s="818"/>
      <c r="C17" s="818"/>
      <c r="D17" s="818"/>
      <c r="E17" s="818"/>
      <c r="F17" s="818"/>
      <c r="G17" s="818"/>
      <c r="H17" s="818"/>
      <c r="I17" s="658"/>
      <c r="J17" s="836" t="s">
        <v>527</v>
      </c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836"/>
      <c r="AK17" s="836"/>
      <c r="AL17" s="836"/>
      <c r="AM17" s="836"/>
      <c r="AN17" s="836"/>
      <c r="AO17" s="836"/>
      <c r="AP17" s="836"/>
      <c r="AQ17" s="660"/>
      <c r="AR17" s="800"/>
      <c r="AS17" s="801"/>
      <c r="AT17" s="801"/>
      <c r="AU17" s="801"/>
      <c r="AV17" s="801"/>
      <c r="AW17" s="801"/>
      <c r="AX17" s="801"/>
      <c r="AY17" s="801"/>
      <c r="AZ17" s="801"/>
      <c r="BA17" s="801"/>
      <c r="BB17" s="801"/>
      <c r="BC17" s="801"/>
      <c r="BD17" s="801"/>
      <c r="BE17" s="802"/>
      <c r="BF17" s="800"/>
      <c r="BG17" s="801"/>
      <c r="BH17" s="801"/>
      <c r="BI17" s="801"/>
      <c r="BJ17" s="801"/>
      <c r="BK17" s="801"/>
      <c r="BL17" s="801"/>
      <c r="BM17" s="801"/>
      <c r="BN17" s="801"/>
      <c r="BO17" s="801"/>
      <c r="BP17" s="801"/>
      <c r="BQ17" s="801"/>
      <c r="BR17" s="801"/>
      <c r="BS17" s="802"/>
      <c r="BT17" s="800"/>
      <c r="BU17" s="801"/>
      <c r="BV17" s="801"/>
      <c r="BW17" s="801"/>
      <c r="BX17" s="801"/>
      <c r="BY17" s="801"/>
      <c r="BZ17" s="801"/>
      <c r="CA17" s="801"/>
      <c r="CB17" s="801"/>
      <c r="CC17" s="801"/>
      <c r="CD17" s="801"/>
      <c r="CE17" s="801"/>
      <c r="CF17" s="801"/>
      <c r="CG17" s="802"/>
      <c r="CH17" s="800"/>
      <c r="CI17" s="801"/>
      <c r="CJ17" s="801"/>
      <c r="CK17" s="801"/>
      <c r="CL17" s="801"/>
      <c r="CM17" s="801"/>
      <c r="CN17" s="801"/>
      <c r="CO17" s="801"/>
      <c r="CP17" s="801"/>
      <c r="CQ17" s="801"/>
      <c r="CR17" s="801"/>
      <c r="CS17" s="801"/>
      <c r="CT17" s="801"/>
      <c r="CU17" s="802"/>
      <c r="CV17" s="800"/>
      <c r="CW17" s="801"/>
      <c r="CX17" s="801"/>
      <c r="CY17" s="801"/>
      <c r="CZ17" s="801"/>
      <c r="DA17" s="801"/>
      <c r="DB17" s="801"/>
      <c r="DC17" s="801"/>
      <c r="DD17" s="801"/>
      <c r="DE17" s="801"/>
      <c r="DF17" s="801"/>
      <c r="DG17" s="801"/>
      <c r="DH17" s="801"/>
      <c r="DI17" s="802"/>
      <c r="DJ17" s="800"/>
      <c r="DK17" s="801"/>
      <c r="DL17" s="801"/>
      <c r="DM17" s="801"/>
      <c r="DN17" s="801"/>
      <c r="DO17" s="801"/>
      <c r="DP17" s="801"/>
      <c r="DQ17" s="801"/>
      <c r="DR17" s="801"/>
      <c r="DS17" s="801"/>
      <c r="DT17" s="801"/>
      <c r="DU17" s="801"/>
      <c r="DV17" s="801"/>
      <c r="DW17" s="802"/>
      <c r="DX17" s="800"/>
      <c r="DY17" s="801"/>
      <c r="DZ17" s="801"/>
      <c r="EA17" s="801"/>
      <c r="EB17" s="801"/>
      <c r="EC17" s="801"/>
      <c r="ED17" s="801"/>
      <c r="EE17" s="801"/>
      <c r="EF17" s="801"/>
      <c r="EG17" s="801"/>
      <c r="EH17" s="801"/>
      <c r="EI17" s="801"/>
      <c r="EJ17" s="801"/>
      <c r="EK17" s="802"/>
      <c r="EL17" s="800"/>
      <c r="EM17" s="801"/>
      <c r="EN17" s="801"/>
      <c r="EO17" s="801"/>
      <c r="EP17" s="801"/>
      <c r="EQ17" s="801"/>
      <c r="ER17" s="801"/>
      <c r="ES17" s="801"/>
      <c r="ET17" s="801"/>
      <c r="EU17" s="801"/>
      <c r="EV17" s="801"/>
      <c r="EW17" s="801"/>
      <c r="EX17" s="801"/>
      <c r="EY17" s="802"/>
    </row>
    <row r="18" spans="1:155" ht="30" customHeight="1">
      <c r="A18" s="818" t="s">
        <v>528</v>
      </c>
      <c r="B18" s="818"/>
      <c r="C18" s="818"/>
      <c r="D18" s="818"/>
      <c r="E18" s="818"/>
      <c r="F18" s="818"/>
      <c r="G18" s="818"/>
      <c r="H18" s="818"/>
      <c r="I18" s="658"/>
      <c r="J18" s="836" t="s">
        <v>529</v>
      </c>
      <c r="K18" s="836"/>
      <c r="L18" s="836"/>
      <c r="M18" s="836"/>
      <c r="N18" s="836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836"/>
      <c r="AK18" s="836"/>
      <c r="AL18" s="836"/>
      <c r="AM18" s="836"/>
      <c r="AN18" s="836"/>
      <c r="AO18" s="836"/>
      <c r="AP18" s="836"/>
      <c r="AQ18" s="663"/>
      <c r="AR18" s="800">
        <f>'Смета !'!C31</f>
        <v>595.5</v>
      </c>
      <c r="AS18" s="801"/>
      <c r="AT18" s="801"/>
      <c r="AU18" s="801"/>
      <c r="AV18" s="801"/>
      <c r="AW18" s="801"/>
      <c r="AX18" s="801"/>
      <c r="AY18" s="801"/>
      <c r="AZ18" s="801"/>
      <c r="BA18" s="801"/>
      <c r="BB18" s="801"/>
      <c r="BC18" s="801"/>
      <c r="BD18" s="801"/>
      <c r="BE18" s="802"/>
      <c r="BF18" s="800">
        <f>'Смета !'!D31</f>
        <v>236.2</v>
      </c>
      <c r="BG18" s="801"/>
      <c r="BH18" s="801"/>
      <c r="BI18" s="801"/>
      <c r="BJ18" s="801"/>
      <c r="BK18" s="801"/>
      <c r="BL18" s="801"/>
      <c r="BM18" s="801"/>
      <c r="BN18" s="801"/>
      <c r="BO18" s="801"/>
      <c r="BP18" s="801"/>
      <c r="BQ18" s="801"/>
      <c r="BR18" s="801"/>
      <c r="BS18" s="802"/>
      <c r="BT18" s="800">
        <f>'Смета !'!E31</f>
        <v>568.3</v>
      </c>
      <c r="BU18" s="801"/>
      <c r="BV18" s="801"/>
      <c r="BW18" s="801"/>
      <c r="BX18" s="801"/>
      <c r="BY18" s="801"/>
      <c r="BZ18" s="801"/>
      <c r="CA18" s="801"/>
      <c r="CB18" s="801"/>
      <c r="CC18" s="801"/>
      <c r="CD18" s="801"/>
      <c r="CE18" s="801"/>
      <c r="CF18" s="801"/>
      <c r="CG18" s="802"/>
      <c r="CH18" s="800">
        <f>'Смета !'!F31</f>
        <v>568.3</v>
      </c>
      <c r="CI18" s="801"/>
      <c r="CJ18" s="801"/>
      <c r="CK18" s="801"/>
      <c r="CL18" s="801"/>
      <c r="CM18" s="801"/>
      <c r="CN18" s="801"/>
      <c r="CO18" s="801"/>
      <c r="CP18" s="801"/>
      <c r="CQ18" s="801"/>
      <c r="CR18" s="801"/>
      <c r="CS18" s="801"/>
      <c r="CT18" s="801"/>
      <c r="CU18" s="802"/>
      <c r="CV18" s="800"/>
      <c r="CW18" s="801"/>
      <c r="CX18" s="801"/>
      <c r="CY18" s="801"/>
      <c r="CZ18" s="801"/>
      <c r="DA18" s="801"/>
      <c r="DB18" s="801"/>
      <c r="DC18" s="801"/>
      <c r="DD18" s="801"/>
      <c r="DE18" s="801"/>
      <c r="DF18" s="801"/>
      <c r="DG18" s="801"/>
      <c r="DH18" s="801"/>
      <c r="DI18" s="802"/>
      <c r="DJ18" s="800"/>
      <c r="DK18" s="801"/>
      <c r="DL18" s="801"/>
      <c r="DM18" s="801"/>
      <c r="DN18" s="801"/>
      <c r="DO18" s="801"/>
      <c r="DP18" s="801"/>
      <c r="DQ18" s="801"/>
      <c r="DR18" s="801"/>
      <c r="DS18" s="801"/>
      <c r="DT18" s="801"/>
      <c r="DU18" s="801"/>
      <c r="DV18" s="801"/>
      <c r="DW18" s="802"/>
      <c r="DX18" s="800"/>
      <c r="DY18" s="801"/>
      <c r="DZ18" s="801"/>
      <c r="EA18" s="801"/>
      <c r="EB18" s="801"/>
      <c r="EC18" s="801"/>
      <c r="ED18" s="801"/>
      <c r="EE18" s="801"/>
      <c r="EF18" s="801"/>
      <c r="EG18" s="801"/>
      <c r="EH18" s="801"/>
      <c r="EI18" s="801"/>
      <c r="EJ18" s="801"/>
      <c r="EK18" s="802"/>
      <c r="EL18" s="800"/>
      <c r="EM18" s="801"/>
      <c r="EN18" s="801"/>
      <c r="EO18" s="801"/>
      <c r="EP18" s="801"/>
      <c r="EQ18" s="801"/>
      <c r="ER18" s="801"/>
      <c r="ES18" s="801"/>
      <c r="ET18" s="801"/>
      <c r="EU18" s="801"/>
      <c r="EV18" s="801"/>
      <c r="EW18" s="801"/>
      <c r="EX18" s="801"/>
      <c r="EY18" s="802"/>
    </row>
    <row r="19" spans="1:155" ht="60" customHeight="1" hidden="1">
      <c r="A19" s="818" t="s">
        <v>530</v>
      </c>
      <c r="B19" s="818"/>
      <c r="C19" s="818"/>
      <c r="D19" s="818"/>
      <c r="E19" s="818"/>
      <c r="F19" s="818"/>
      <c r="G19" s="818"/>
      <c r="H19" s="818"/>
      <c r="I19" s="658"/>
      <c r="J19" s="837" t="s">
        <v>531</v>
      </c>
      <c r="K19" s="837"/>
      <c r="L19" s="837"/>
      <c r="M19" s="837"/>
      <c r="N19" s="837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837"/>
      <c r="AK19" s="837"/>
      <c r="AL19" s="837"/>
      <c r="AM19" s="837"/>
      <c r="AN19" s="837"/>
      <c r="AO19" s="837"/>
      <c r="AP19" s="837"/>
      <c r="AQ19" s="664"/>
      <c r="AR19" s="800"/>
      <c r="AS19" s="801"/>
      <c r="AT19" s="801"/>
      <c r="AU19" s="801"/>
      <c r="AV19" s="801"/>
      <c r="AW19" s="801"/>
      <c r="AX19" s="801"/>
      <c r="AY19" s="801"/>
      <c r="AZ19" s="801"/>
      <c r="BA19" s="801"/>
      <c r="BB19" s="801"/>
      <c r="BC19" s="801"/>
      <c r="BD19" s="801"/>
      <c r="BE19" s="802"/>
      <c r="BF19" s="800"/>
      <c r="BG19" s="801"/>
      <c r="BH19" s="801"/>
      <c r="BI19" s="801"/>
      <c r="BJ19" s="801"/>
      <c r="BK19" s="801"/>
      <c r="BL19" s="801"/>
      <c r="BM19" s="801"/>
      <c r="BN19" s="801"/>
      <c r="BO19" s="801"/>
      <c r="BP19" s="801"/>
      <c r="BQ19" s="801"/>
      <c r="BR19" s="801"/>
      <c r="BS19" s="802"/>
      <c r="BT19" s="800"/>
      <c r="BU19" s="801"/>
      <c r="BV19" s="801"/>
      <c r="BW19" s="801"/>
      <c r="BX19" s="801"/>
      <c r="BY19" s="801"/>
      <c r="BZ19" s="801"/>
      <c r="CA19" s="801"/>
      <c r="CB19" s="801"/>
      <c r="CC19" s="801"/>
      <c r="CD19" s="801"/>
      <c r="CE19" s="801"/>
      <c r="CF19" s="801"/>
      <c r="CG19" s="802"/>
      <c r="CH19" s="800"/>
      <c r="CI19" s="801"/>
      <c r="CJ19" s="801"/>
      <c r="CK19" s="801"/>
      <c r="CL19" s="801"/>
      <c r="CM19" s="801"/>
      <c r="CN19" s="801"/>
      <c r="CO19" s="801"/>
      <c r="CP19" s="801"/>
      <c r="CQ19" s="801"/>
      <c r="CR19" s="801"/>
      <c r="CS19" s="801"/>
      <c r="CT19" s="801"/>
      <c r="CU19" s="802"/>
      <c r="CV19" s="800"/>
      <c r="CW19" s="801"/>
      <c r="CX19" s="801"/>
      <c r="CY19" s="801"/>
      <c r="CZ19" s="801"/>
      <c r="DA19" s="801"/>
      <c r="DB19" s="801"/>
      <c r="DC19" s="801"/>
      <c r="DD19" s="801"/>
      <c r="DE19" s="801"/>
      <c r="DF19" s="801"/>
      <c r="DG19" s="801"/>
      <c r="DH19" s="801"/>
      <c r="DI19" s="802"/>
      <c r="DJ19" s="800"/>
      <c r="DK19" s="801"/>
      <c r="DL19" s="801"/>
      <c r="DM19" s="801"/>
      <c r="DN19" s="801"/>
      <c r="DO19" s="801"/>
      <c r="DP19" s="801"/>
      <c r="DQ19" s="801"/>
      <c r="DR19" s="801"/>
      <c r="DS19" s="801"/>
      <c r="DT19" s="801"/>
      <c r="DU19" s="801"/>
      <c r="DV19" s="801"/>
      <c r="DW19" s="802"/>
      <c r="DX19" s="800"/>
      <c r="DY19" s="801"/>
      <c r="DZ19" s="801"/>
      <c r="EA19" s="801"/>
      <c r="EB19" s="801"/>
      <c r="EC19" s="801"/>
      <c r="ED19" s="801"/>
      <c r="EE19" s="801"/>
      <c r="EF19" s="801"/>
      <c r="EG19" s="801"/>
      <c r="EH19" s="801"/>
      <c r="EI19" s="801"/>
      <c r="EJ19" s="801"/>
      <c r="EK19" s="802"/>
      <c r="EL19" s="800"/>
      <c r="EM19" s="801"/>
      <c r="EN19" s="801"/>
      <c r="EO19" s="801"/>
      <c r="EP19" s="801"/>
      <c r="EQ19" s="801"/>
      <c r="ER19" s="801"/>
      <c r="ES19" s="801"/>
      <c r="ET19" s="801"/>
      <c r="EU19" s="801"/>
      <c r="EV19" s="801"/>
      <c r="EW19" s="801"/>
      <c r="EX19" s="801"/>
      <c r="EY19" s="802"/>
    </row>
    <row r="20" spans="1:155" ht="15" customHeight="1" hidden="1">
      <c r="A20" s="818"/>
      <c r="B20" s="818"/>
      <c r="C20" s="818"/>
      <c r="D20" s="818"/>
      <c r="E20" s="818"/>
      <c r="F20" s="818"/>
      <c r="G20" s="818"/>
      <c r="H20" s="818"/>
      <c r="I20" s="658"/>
      <c r="J20" s="819" t="s">
        <v>532</v>
      </c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19"/>
      <c r="AJ20" s="819"/>
      <c r="AK20" s="819"/>
      <c r="AL20" s="819"/>
      <c r="AM20" s="819"/>
      <c r="AN20" s="819"/>
      <c r="AO20" s="819"/>
      <c r="AP20" s="819"/>
      <c r="AQ20" s="820"/>
      <c r="AR20" s="800"/>
      <c r="AS20" s="801"/>
      <c r="AT20" s="801"/>
      <c r="AU20" s="801"/>
      <c r="AV20" s="801"/>
      <c r="AW20" s="801"/>
      <c r="AX20" s="801"/>
      <c r="AY20" s="801"/>
      <c r="AZ20" s="801"/>
      <c r="BA20" s="801"/>
      <c r="BB20" s="801"/>
      <c r="BC20" s="801"/>
      <c r="BD20" s="801"/>
      <c r="BE20" s="802"/>
      <c r="BF20" s="800"/>
      <c r="BG20" s="801"/>
      <c r="BH20" s="801"/>
      <c r="BI20" s="801"/>
      <c r="BJ20" s="801"/>
      <c r="BK20" s="801"/>
      <c r="BL20" s="801"/>
      <c r="BM20" s="801"/>
      <c r="BN20" s="801"/>
      <c r="BO20" s="801"/>
      <c r="BP20" s="801"/>
      <c r="BQ20" s="801"/>
      <c r="BR20" s="801"/>
      <c r="BS20" s="802"/>
      <c r="BT20" s="800"/>
      <c r="BU20" s="801"/>
      <c r="BV20" s="801"/>
      <c r="BW20" s="801"/>
      <c r="BX20" s="801"/>
      <c r="BY20" s="801"/>
      <c r="BZ20" s="801"/>
      <c r="CA20" s="801"/>
      <c r="CB20" s="801"/>
      <c r="CC20" s="801"/>
      <c r="CD20" s="801"/>
      <c r="CE20" s="801"/>
      <c r="CF20" s="801"/>
      <c r="CG20" s="802"/>
      <c r="CH20" s="800"/>
      <c r="CI20" s="801"/>
      <c r="CJ20" s="801"/>
      <c r="CK20" s="801"/>
      <c r="CL20" s="801"/>
      <c r="CM20" s="801"/>
      <c r="CN20" s="801"/>
      <c r="CO20" s="801"/>
      <c r="CP20" s="801"/>
      <c r="CQ20" s="801"/>
      <c r="CR20" s="801"/>
      <c r="CS20" s="801"/>
      <c r="CT20" s="801"/>
      <c r="CU20" s="802"/>
      <c r="CV20" s="800"/>
      <c r="CW20" s="801"/>
      <c r="CX20" s="801"/>
      <c r="CY20" s="801"/>
      <c r="CZ20" s="801"/>
      <c r="DA20" s="801"/>
      <c r="DB20" s="801"/>
      <c r="DC20" s="801"/>
      <c r="DD20" s="801"/>
      <c r="DE20" s="801"/>
      <c r="DF20" s="801"/>
      <c r="DG20" s="801"/>
      <c r="DH20" s="801"/>
      <c r="DI20" s="802"/>
      <c r="DJ20" s="800"/>
      <c r="DK20" s="801"/>
      <c r="DL20" s="801"/>
      <c r="DM20" s="801"/>
      <c r="DN20" s="801"/>
      <c r="DO20" s="801"/>
      <c r="DP20" s="801"/>
      <c r="DQ20" s="801"/>
      <c r="DR20" s="801"/>
      <c r="DS20" s="801"/>
      <c r="DT20" s="801"/>
      <c r="DU20" s="801"/>
      <c r="DV20" s="801"/>
      <c r="DW20" s="802"/>
      <c r="DX20" s="800"/>
      <c r="DY20" s="801"/>
      <c r="DZ20" s="801"/>
      <c r="EA20" s="801"/>
      <c r="EB20" s="801"/>
      <c r="EC20" s="801"/>
      <c r="ED20" s="801"/>
      <c r="EE20" s="801"/>
      <c r="EF20" s="801"/>
      <c r="EG20" s="801"/>
      <c r="EH20" s="801"/>
      <c r="EI20" s="801"/>
      <c r="EJ20" s="801"/>
      <c r="EK20" s="802"/>
      <c r="EL20" s="800"/>
      <c r="EM20" s="801"/>
      <c r="EN20" s="801"/>
      <c r="EO20" s="801"/>
      <c r="EP20" s="801"/>
      <c r="EQ20" s="801"/>
      <c r="ER20" s="801"/>
      <c r="ES20" s="801"/>
      <c r="ET20" s="801"/>
      <c r="EU20" s="801"/>
      <c r="EV20" s="801"/>
      <c r="EW20" s="801"/>
      <c r="EX20" s="801"/>
      <c r="EY20" s="802"/>
    </row>
    <row r="21" spans="1:155" ht="15" customHeight="1">
      <c r="A21" s="818" t="s">
        <v>468</v>
      </c>
      <c r="B21" s="818"/>
      <c r="C21" s="818"/>
      <c r="D21" s="818"/>
      <c r="E21" s="818"/>
      <c r="F21" s="818"/>
      <c r="G21" s="818"/>
      <c r="H21" s="818"/>
      <c r="I21" s="658"/>
      <c r="J21" s="819" t="s">
        <v>533</v>
      </c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19"/>
      <c r="AJ21" s="819"/>
      <c r="AK21" s="819"/>
      <c r="AL21" s="819"/>
      <c r="AM21" s="819"/>
      <c r="AN21" s="819"/>
      <c r="AO21" s="819"/>
      <c r="AP21" s="819"/>
      <c r="AQ21" s="820"/>
      <c r="AR21" s="800"/>
      <c r="AS21" s="801"/>
      <c r="AT21" s="801"/>
      <c r="AU21" s="801"/>
      <c r="AV21" s="801"/>
      <c r="AW21" s="801"/>
      <c r="AX21" s="801"/>
      <c r="AY21" s="801"/>
      <c r="AZ21" s="801"/>
      <c r="BA21" s="801"/>
      <c r="BB21" s="801"/>
      <c r="BC21" s="801"/>
      <c r="BD21" s="801"/>
      <c r="BE21" s="802"/>
      <c r="BF21" s="800"/>
      <c r="BG21" s="801"/>
      <c r="BH21" s="801"/>
      <c r="BI21" s="801"/>
      <c r="BJ21" s="801"/>
      <c r="BK21" s="801"/>
      <c r="BL21" s="801"/>
      <c r="BM21" s="801"/>
      <c r="BN21" s="801"/>
      <c r="BO21" s="801"/>
      <c r="BP21" s="801"/>
      <c r="BQ21" s="801"/>
      <c r="BR21" s="801"/>
      <c r="BS21" s="802"/>
      <c r="BT21" s="800"/>
      <c r="BU21" s="801"/>
      <c r="BV21" s="801"/>
      <c r="BW21" s="801"/>
      <c r="BX21" s="801"/>
      <c r="BY21" s="801"/>
      <c r="BZ21" s="801"/>
      <c r="CA21" s="801"/>
      <c r="CB21" s="801"/>
      <c r="CC21" s="801"/>
      <c r="CD21" s="801"/>
      <c r="CE21" s="801"/>
      <c r="CF21" s="801"/>
      <c r="CG21" s="802"/>
      <c r="CH21" s="800"/>
      <c r="CI21" s="801"/>
      <c r="CJ21" s="801"/>
      <c r="CK21" s="801"/>
      <c r="CL21" s="801"/>
      <c r="CM21" s="801"/>
      <c r="CN21" s="801"/>
      <c r="CO21" s="801"/>
      <c r="CP21" s="801"/>
      <c r="CQ21" s="801"/>
      <c r="CR21" s="801"/>
      <c r="CS21" s="801"/>
      <c r="CT21" s="801"/>
      <c r="CU21" s="802"/>
      <c r="CV21" s="800"/>
      <c r="CW21" s="801"/>
      <c r="CX21" s="801"/>
      <c r="CY21" s="801"/>
      <c r="CZ21" s="801"/>
      <c r="DA21" s="801"/>
      <c r="DB21" s="801"/>
      <c r="DC21" s="801"/>
      <c r="DD21" s="801"/>
      <c r="DE21" s="801"/>
      <c r="DF21" s="801"/>
      <c r="DG21" s="801"/>
      <c r="DH21" s="801"/>
      <c r="DI21" s="802"/>
      <c r="DJ21" s="800"/>
      <c r="DK21" s="801"/>
      <c r="DL21" s="801"/>
      <c r="DM21" s="801"/>
      <c r="DN21" s="801"/>
      <c r="DO21" s="801"/>
      <c r="DP21" s="801"/>
      <c r="DQ21" s="801"/>
      <c r="DR21" s="801"/>
      <c r="DS21" s="801"/>
      <c r="DT21" s="801"/>
      <c r="DU21" s="801"/>
      <c r="DV21" s="801"/>
      <c r="DW21" s="802"/>
      <c r="DX21" s="800"/>
      <c r="DY21" s="801"/>
      <c r="DZ21" s="801"/>
      <c r="EA21" s="801"/>
      <c r="EB21" s="801"/>
      <c r="EC21" s="801"/>
      <c r="ED21" s="801"/>
      <c r="EE21" s="801"/>
      <c r="EF21" s="801"/>
      <c r="EG21" s="801"/>
      <c r="EH21" s="801"/>
      <c r="EI21" s="801"/>
      <c r="EJ21" s="801"/>
      <c r="EK21" s="802"/>
      <c r="EL21" s="800"/>
      <c r="EM21" s="801"/>
      <c r="EN21" s="801"/>
      <c r="EO21" s="801"/>
      <c r="EP21" s="801"/>
      <c r="EQ21" s="801"/>
      <c r="ER21" s="801"/>
      <c r="ES21" s="801"/>
      <c r="ET21" s="801"/>
      <c r="EU21" s="801"/>
      <c r="EV21" s="801"/>
      <c r="EW21" s="801"/>
      <c r="EX21" s="801"/>
      <c r="EY21" s="802"/>
    </row>
    <row r="22" spans="1:155" ht="29.25" customHeight="1">
      <c r="A22" s="818" t="s">
        <v>470</v>
      </c>
      <c r="B22" s="818"/>
      <c r="C22" s="818"/>
      <c r="D22" s="818"/>
      <c r="E22" s="818"/>
      <c r="F22" s="818"/>
      <c r="G22" s="818"/>
      <c r="H22" s="818"/>
      <c r="I22" s="658"/>
      <c r="J22" s="837" t="s">
        <v>534</v>
      </c>
      <c r="K22" s="837"/>
      <c r="L22" s="837"/>
      <c r="M22" s="837"/>
      <c r="N22" s="837"/>
      <c r="O22" s="837"/>
      <c r="P22" s="837"/>
      <c r="Q22" s="837"/>
      <c r="R22" s="837"/>
      <c r="S22" s="837"/>
      <c r="T22" s="837"/>
      <c r="U22" s="837"/>
      <c r="V22" s="837"/>
      <c r="W22" s="837"/>
      <c r="X22" s="837"/>
      <c r="Y22" s="837"/>
      <c r="Z22" s="837"/>
      <c r="AA22" s="837"/>
      <c r="AB22" s="837"/>
      <c r="AC22" s="837"/>
      <c r="AD22" s="837"/>
      <c r="AE22" s="837"/>
      <c r="AF22" s="837"/>
      <c r="AG22" s="837"/>
      <c r="AH22" s="837"/>
      <c r="AI22" s="837"/>
      <c r="AJ22" s="837"/>
      <c r="AK22" s="837"/>
      <c r="AL22" s="837"/>
      <c r="AM22" s="837"/>
      <c r="AN22" s="837"/>
      <c r="AO22" s="837"/>
      <c r="AP22" s="837"/>
      <c r="AQ22" s="659"/>
      <c r="AR22" s="800"/>
      <c r="AS22" s="801"/>
      <c r="AT22" s="801"/>
      <c r="AU22" s="801"/>
      <c r="AV22" s="801"/>
      <c r="AW22" s="801"/>
      <c r="AX22" s="801"/>
      <c r="AY22" s="801"/>
      <c r="AZ22" s="801"/>
      <c r="BA22" s="801"/>
      <c r="BB22" s="801"/>
      <c r="BC22" s="801"/>
      <c r="BD22" s="801"/>
      <c r="BE22" s="802"/>
      <c r="BF22" s="800"/>
      <c r="BG22" s="801"/>
      <c r="BH22" s="801"/>
      <c r="BI22" s="801"/>
      <c r="BJ22" s="801"/>
      <c r="BK22" s="801"/>
      <c r="BL22" s="801"/>
      <c r="BM22" s="801"/>
      <c r="BN22" s="801"/>
      <c r="BO22" s="801"/>
      <c r="BP22" s="801"/>
      <c r="BQ22" s="801"/>
      <c r="BR22" s="801"/>
      <c r="BS22" s="802"/>
      <c r="BT22" s="800"/>
      <c r="BU22" s="801"/>
      <c r="BV22" s="801"/>
      <c r="BW22" s="801"/>
      <c r="BX22" s="801"/>
      <c r="BY22" s="801"/>
      <c r="BZ22" s="801"/>
      <c r="CA22" s="801"/>
      <c r="CB22" s="801"/>
      <c r="CC22" s="801"/>
      <c r="CD22" s="801"/>
      <c r="CE22" s="801"/>
      <c r="CF22" s="801"/>
      <c r="CG22" s="802"/>
      <c r="CH22" s="800"/>
      <c r="CI22" s="801"/>
      <c r="CJ22" s="801"/>
      <c r="CK22" s="801"/>
      <c r="CL22" s="801"/>
      <c r="CM22" s="801"/>
      <c r="CN22" s="801"/>
      <c r="CO22" s="801"/>
      <c r="CP22" s="801"/>
      <c r="CQ22" s="801"/>
      <c r="CR22" s="801"/>
      <c r="CS22" s="801"/>
      <c r="CT22" s="801"/>
      <c r="CU22" s="802"/>
      <c r="CV22" s="800"/>
      <c r="CW22" s="801"/>
      <c r="CX22" s="801"/>
      <c r="CY22" s="801"/>
      <c r="CZ22" s="801"/>
      <c r="DA22" s="801"/>
      <c r="DB22" s="801"/>
      <c r="DC22" s="801"/>
      <c r="DD22" s="801"/>
      <c r="DE22" s="801"/>
      <c r="DF22" s="801"/>
      <c r="DG22" s="801"/>
      <c r="DH22" s="801"/>
      <c r="DI22" s="802"/>
      <c r="DJ22" s="800"/>
      <c r="DK22" s="801"/>
      <c r="DL22" s="801"/>
      <c r="DM22" s="801"/>
      <c r="DN22" s="801"/>
      <c r="DO22" s="801"/>
      <c r="DP22" s="801"/>
      <c r="DQ22" s="801"/>
      <c r="DR22" s="801"/>
      <c r="DS22" s="801"/>
      <c r="DT22" s="801"/>
      <c r="DU22" s="801"/>
      <c r="DV22" s="801"/>
      <c r="DW22" s="802"/>
      <c r="DX22" s="800"/>
      <c r="DY22" s="801"/>
      <c r="DZ22" s="801"/>
      <c r="EA22" s="801"/>
      <c r="EB22" s="801"/>
      <c r="EC22" s="801"/>
      <c r="ED22" s="801"/>
      <c r="EE22" s="801"/>
      <c r="EF22" s="801"/>
      <c r="EG22" s="801"/>
      <c r="EH22" s="801"/>
      <c r="EI22" s="801"/>
      <c r="EJ22" s="801"/>
      <c r="EK22" s="802"/>
      <c r="EL22" s="800"/>
      <c r="EM22" s="801"/>
      <c r="EN22" s="801"/>
      <c r="EO22" s="801"/>
      <c r="EP22" s="801"/>
      <c r="EQ22" s="801"/>
      <c r="ER22" s="801"/>
      <c r="ES22" s="801"/>
      <c r="ET22" s="801"/>
      <c r="EU22" s="801"/>
      <c r="EV22" s="801"/>
      <c r="EW22" s="801"/>
      <c r="EX22" s="801"/>
      <c r="EY22" s="802"/>
    </row>
    <row r="23" spans="1:155" ht="30" customHeight="1">
      <c r="A23" s="818" t="s">
        <v>472</v>
      </c>
      <c r="B23" s="818"/>
      <c r="C23" s="818"/>
      <c r="D23" s="818"/>
      <c r="E23" s="818"/>
      <c r="F23" s="818"/>
      <c r="G23" s="818"/>
      <c r="H23" s="818"/>
      <c r="I23" s="658"/>
      <c r="J23" s="840" t="s">
        <v>535</v>
      </c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40"/>
      <c r="AC23" s="840"/>
      <c r="AD23" s="840"/>
      <c r="AE23" s="840"/>
      <c r="AF23" s="840"/>
      <c r="AG23" s="840"/>
      <c r="AH23" s="840"/>
      <c r="AI23" s="840"/>
      <c r="AJ23" s="840"/>
      <c r="AK23" s="840"/>
      <c r="AL23" s="840"/>
      <c r="AM23" s="840"/>
      <c r="AN23" s="840"/>
      <c r="AO23" s="840"/>
      <c r="AP23" s="840"/>
      <c r="AQ23" s="682"/>
      <c r="AR23" s="803">
        <f>AR12+AR18+AR9</f>
        <v>1145.2</v>
      </c>
      <c r="AS23" s="804"/>
      <c r="AT23" s="804"/>
      <c r="AU23" s="804"/>
      <c r="AV23" s="804"/>
      <c r="AW23" s="804"/>
      <c r="AX23" s="804"/>
      <c r="AY23" s="804"/>
      <c r="AZ23" s="804"/>
      <c r="BA23" s="804"/>
      <c r="BB23" s="804"/>
      <c r="BC23" s="804"/>
      <c r="BD23" s="804"/>
      <c r="BE23" s="805"/>
      <c r="BF23" s="803">
        <f>BF12+BF18+BF9</f>
        <v>557.3100000000001</v>
      </c>
      <c r="BG23" s="804"/>
      <c r="BH23" s="804"/>
      <c r="BI23" s="804"/>
      <c r="BJ23" s="804"/>
      <c r="BK23" s="804"/>
      <c r="BL23" s="804"/>
      <c r="BM23" s="804"/>
      <c r="BN23" s="804"/>
      <c r="BO23" s="804"/>
      <c r="BP23" s="804"/>
      <c r="BQ23" s="804"/>
      <c r="BR23" s="804"/>
      <c r="BS23" s="805"/>
      <c r="BT23" s="803">
        <f>BT12+BT18+BT9+BT21</f>
        <v>1149.4999999999998</v>
      </c>
      <c r="BU23" s="804"/>
      <c r="BV23" s="804"/>
      <c r="BW23" s="804"/>
      <c r="BX23" s="804"/>
      <c r="BY23" s="804"/>
      <c r="BZ23" s="804"/>
      <c r="CA23" s="804"/>
      <c r="CB23" s="804"/>
      <c r="CC23" s="804"/>
      <c r="CD23" s="804"/>
      <c r="CE23" s="804"/>
      <c r="CF23" s="804"/>
      <c r="CG23" s="805"/>
      <c r="CH23" s="803">
        <f>CH12+CH18+CH9+CH21</f>
        <v>1174.3200000000002</v>
      </c>
      <c r="CI23" s="804"/>
      <c r="CJ23" s="804"/>
      <c r="CK23" s="804"/>
      <c r="CL23" s="804"/>
      <c r="CM23" s="804"/>
      <c r="CN23" s="804"/>
      <c r="CO23" s="804"/>
      <c r="CP23" s="804"/>
      <c r="CQ23" s="804"/>
      <c r="CR23" s="804"/>
      <c r="CS23" s="804"/>
      <c r="CT23" s="804"/>
      <c r="CU23" s="805"/>
      <c r="CV23" s="800"/>
      <c r="CW23" s="801"/>
      <c r="CX23" s="801"/>
      <c r="CY23" s="801"/>
      <c r="CZ23" s="801"/>
      <c r="DA23" s="801"/>
      <c r="DB23" s="801"/>
      <c r="DC23" s="801"/>
      <c r="DD23" s="801"/>
      <c r="DE23" s="801"/>
      <c r="DF23" s="801"/>
      <c r="DG23" s="801"/>
      <c r="DH23" s="801"/>
      <c r="DI23" s="802"/>
      <c r="DJ23" s="800"/>
      <c r="DK23" s="801"/>
      <c r="DL23" s="801"/>
      <c r="DM23" s="801"/>
      <c r="DN23" s="801"/>
      <c r="DO23" s="801"/>
      <c r="DP23" s="801"/>
      <c r="DQ23" s="801"/>
      <c r="DR23" s="801"/>
      <c r="DS23" s="801"/>
      <c r="DT23" s="801"/>
      <c r="DU23" s="801"/>
      <c r="DV23" s="801"/>
      <c r="DW23" s="802"/>
      <c r="DX23" s="800"/>
      <c r="DY23" s="801"/>
      <c r="DZ23" s="801"/>
      <c r="EA23" s="801"/>
      <c r="EB23" s="801"/>
      <c r="EC23" s="801"/>
      <c r="ED23" s="801"/>
      <c r="EE23" s="801"/>
      <c r="EF23" s="801"/>
      <c r="EG23" s="801"/>
      <c r="EH23" s="801"/>
      <c r="EI23" s="801"/>
      <c r="EJ23" s="801"/>
      <c r="EK23" s="802"/>
      <c r="EL23" s="800"/>
      <c r="EM23" s="801"/>
      <c r="EN23" s="801"/>
      <c r="EO23" s="801"/>
      <c r="EP23" s="801"/>
      <c r="EQ23" s="801"/>
      <c r="ER23" s="801"/>
      <c r="ES23" s="801"/>
      <c r="ET23" s="801"/>
      <c r="EU23" s="801"/>
      <c r="EV23" s="801"/>
      <c r="EW23" s="801"/>
      <c r="EX23" s="801"/>
      <c r="EY23" s="802"/>
    </row>
    <row r="24" ht="15" customHeight="1"/>
    <row r="25" ht="15" hidden="1">
      <c r="F25" s="652" t="s">
        <v>501</v>
      </c>
    </row>
    <row r="26" spans="6:155" s="655" customFormat="1" ht="15" customHeight="1" hidden="1">
      <c r="F26" s="838" t="s">
        <v>93</v>
      </c>
      <c r="G26" s="838"/>
      <c r="H26" s="838"/>
      <c r="I26" s="839" t="s">
        <v>536</v>
      </c>
      <c r="J26" s="839"/>
      <c r="K26" s="839"/>
      <c r="L26" s="839"/>
      <c r="M26" s="839"/>
      <c r="N26" s="839"/>
      <c r="O26" s="839"/>
      <c r="P26" s="839"/>
      <c r="Q26" s="839"/>
      <c r="R26" s="839"/>
      <c r="S26" s="839"/>
      <c r="T26" s="839"/>
      <c r="U26" s="839"/>
      <c r="V26" s="839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39"/>
      <c r="AI26" s="839"/>
      <c r="AJ26" s="839"/>
      <c r="AK26" s="839"/>
      <c r="AL26" s="839"/>
      <c r="AM26" s="839"/>
      <c r="AN26" s="839"/>
      <c r="AO26" s="839"/>
      <c r="AP26" s="839"/>
      <c r="AQ26" s="839"/>
      <c r="AR26" s="839"/>
      <c r="AS26" s="839"/>
      <c r="AT26" s="839"/>
      <c r="AU26" s="839"/>
      <c r="AV26" s="839"/>
      <c r="AW26" s="839"/>
      <c r="AX26" s="839"/>
      <c r="AY26" s="839"/>
      <c r="AZ26" s="839"/>
      <c r="BA26" s="839"/>
      <c r="BB26" s="839"/>
      <c r="BC26" s="839"/>
      <c r="BD26" s="839"/>
      <c r="BE26" s="839"/>
      <c r="BF26" s="839"/>
      <c r="BG26" s="839"/>
      <c r="BH26" s="839"/>
      <c r="BI26" s="839"/>
      <c r="BJ26" s="839"/>
      <c r="BK26" s="839"/>
      <c r="BL26" s="839"/>
      <c r="BM26" s="839"/>
      <c r="BN26" s="839"/>
      <c r="BO26" s="839"/>
      <c r="BP26" s="839"/>
      <c r="BQ26" s="839"/>
      <c r="BR26" s="839"/>
      <c r="BS26" s="839"/>
      <c r="BT26" s="839"/>
      <c r="BU26" s="839"/>
      <c r="BV26" s="839"/>
      <c r="BW26" s="839"/>
      <c r="BX26" s="839"/>
      <c r="BY26" s="839"/>
      <c r="BZ26" s="839"/>
      <c r="CA26" s="839"/>
      <c r="CB26" s="839"/>
      <c r="CC26" s="839"/>
      <c r="CD26" s="839"/>
      <c r="CE26" s="839"/>
      <c r="CF26" s="839"/>
      <c r="CG26" s="839"/>
      <c r="CH26" s="839"/>
      <c r="CI26" s="839"/>
      <c r="CJ26" s="839"/>
      <c r="CK26" s="839"/>
      <c r="CL26" s="839"/>
      <c r="CM26" s="839"/>
      <c r="CN26" s="839"/>
      <c r="CO26" s="839"/>
      <c r="CP26" s="839"/>
      <c r="CQ26" s="839"/>
      <c r="CR26" s="839"/>
      <c r="CS26" s="839"/>
      <c r="CT26" s="839"/>
      <c r="CU26" s="839"/>
      <c r="CV26" s="839"/>
      <c r="CW26" s="839"/>
      <c r="CX26" s="839"/>
      <c r="CY26" s="839"/>
      <c r="CZ26" s="839"/>
      <c r="DA26" s="839"/>
      <c r="DB26" s="839"/>
      <c r="DC26" s="839"/>
      <c r="DD26" s="839"/>
      <c r="DE26" s="839"/>
      <c r="DF26" s="839"/>
      <c r="DG26" s="839"/>
      <c r="DH26" s="839"/>
      <c r="DI26" s="839"/>
      <c r="DJ26" s="839"/>
      <c r="DK26" s="839"/>
      <c r="DL26" s="839"/>
      <c r="DM26" s="839"/>
      <c r="DN26" s="839"/>
      <c r="DO26" s="839"/>
      <c r="DP26" s="839"/>
      <c r="DQ26" s="839"/>
      <c r="DR26" s="839"/>
      <c r="DS26" s="839"/>
      <c r="DT26" s="839"/>
      <c r="DU26" s="839"/>
      <c r="DV26" s="839"/>
      <c r="DW26" s="839"/>
      <c r="DX26" s="839"/>
      <c r="DY26" s="839"/>
      <c r="DZ26" s="839"/>
      <c r="EA26" s="839"/>
      <c r="EB26" s="839"/>
      <c r="EC26" s="839"/>
      <c r="ED26" s="839"/>
      <c r="EE26" s="839"/>
      <c r="EF26" s="839"/>
      <c r="EG26" s="839"/>
      <c r="EH26" s="839"/>
      <c r="EI26" s="839"/>
      <c r="EJ26" s="839"/>
      <c r="EK26" s="839"/>
      <c r="EL26" s="839"/>
      <c r="EM26" s="839"/>
      <c r="EN26" s="839"/>
      <c r="EO26" s="839"/>
      <c r="EP26" s="839"/>
      <c r="EQ26" s="839"/>
      <c r="ER26" s="839"/>
      <c r="ES26" s="839"/>
      <c r="ET26" s="839"/>
      <c r="EU26" s="839"/>
      <c r="EV26" s="839"/>
      <c r="EW26" s="839"/>
      <c r="EX26" s="839"/>
      <c r="EY26" s="839"/>
    </row>
    <row r="27" spans="6:9" s="655" customFormat="1" ht="15" customHeight="1" hidden="1">
      <c r="F27" s="838" t="s">
        <v>94</v>
      </c>
      <c r="G27" s="838"/>
      <c r="H27" s="838"/>
      <c r="I27" s="655" t="s">
        <v>537</v>
      </c>
    </row>
    <row r="28" spans="6:155" s="655" customFormat="1" ht="30" customHeight="1" hidden="1">
      <c r="F28" s="838" t="s">
        <v>95</v>
      </c>
      <c r="G28" s="838"/>
      <c r="H28" s="838"/>
      <c r="I28" s="839" t="s">
        <v>538</v>
      </c>
      <c r="J28" s="839"/>
      <c r="K28" s="839"/>
      <c r="L28" s="839"/>
      <c r="M28" s="839"/>
      <c r="N28" s="839"/>
      <c r="O28" s="839"/>
      <c r="P28" s="839"/>
      <c r="Q28" s="839"/>
      <c r="R28" s="839"/>
      <c r="S28" s="839"/>
      <c r="T28" s="839"/>
      <c r="U28" s="839"/>
      <c r="V28" s="839"/>
      <c r="W28" s="839"/>
      <c r="X28" s="839"/>
      <c r="Y28" s="839"/>
      <c r="Z28" s="839"/>
      <c r="AA28" s="839"/>
      <c r="AB28" s="839"/>
      <c r="AC28" s="839"/>
      <c r="AD28" s="839"/>
      <c r="AE28" s="839"/>
      <c r="AF28" s="839"/>
      <c r="AG28" s="839"/>
      <c r="AH28" s="839"/>
      <c r="AI28" s="839"/>
      <c r="AJ28" s="839"/>
      <c r="AK28" s="839"/>
      <c r="AL28" s="839"/>
      <c r="AM28" s="839"/>
      <c r="AN28" s="839"/>
      <c r="AO28" s="839"/>
      <c r="AP28" s="839"/>
      <c r="AQ28" s="839"/>
      <c r="AR28" s="839"/>
      <c r="AS28" s="839"/>
      <c r="AT28" s="839"/>
      <c r="AU28" s="839"/>
      <c r="AV28" s="839"/>
      <c r="AW28" s="839"/>
      <c r="AX28" s="839"/>
      <c r="AY28" s="839"/>
      <c r="AZ28" s="839"/>
      <c r="BA28" s="839"/>
      <c r="BB28" s="839"/>
      <c r="BC28" s="839"/>
      <c r="BD28" s="839"/>
      <c r="BE28" s="839"/>
      <c r="BF28" s="839"/>
      <c r="BG28" s="839"/>
      <c r="BH28" s="839"/>
      <c r="BI28" s="839"/>
      <c r="BJ28" s="839"/>
      <c r="BK28" s="839"/>
      <c r="BL28" s="839"/>
      <c r="BM28" s="839"/>
      <c r="BN28" s="839"/>
      <c r="BO28" s="839"/>
      <c r="BP28" s="839"/>
      <c r="BQ28" s="839"/>
      <c r="BR28" s="839"/>
      <c r="BS28" s="839"/>
      <c r="BT28" s="839"/>
      <c r="BU28" s="839"/>
      <c r="BV28" s="839"/>
      <c r="BW28" s="839"/>
      <c r="BX28" s="839"/>
      <c r="BY28" s="839"/>
      <c r="BZ28" s="839"/>
      <c r="CA28" s="839"/>
      <c r="CB28" s="839"/>
      <c r="CC28" s="839"/>
      <c r="CD28" s="839"/>
      <c r="CE28" s="839"/>
      <c r="CF28" s="839"/>
      <c r="CG28" s="839"/>
      <c r="CH28" s="839"/>
      <c r="CI28" s="839"/>
      <c r="CJ28" s="839"/>
      <c r="CK28" s="839"/>
      <c r="CL28" s="839"/>
      <c r="CM28" s="839"/>
      <c r="CN28" s="839"/>
      <c r="CO28" s="839"/>
      <c r="CP28" s="839"/>
      <c r="CQ28" s="839"/>
      <c r="CR28" s="839"/>
      <c r="CS28" s="839"/>
      <c r="CT28" s="839"/>
      <c r="CU28" s="839"/>
      <c r="CV28" s="839"/>
      <c r="CW28" s="839"/>
      <c r="CX28" s="839"/>
      <c r="CY28" s="839"/>
      <c r="CZ28" s="839"/>
      <c r="DA28" s="839"/>
      <c r="DB28" s="839"/>
      <c r="DC28" s="839"/>
      <c r="DD28" s="839"/>
      <c r="DE28" s="839"/>
      <c r="DF28" s="839"/>
      <c r="DG28" s="839"/>
      <c r="DH28" s="839"/>
      <c r="DI28" s="839"/>
      <c r="DJ28" s="839"/>
      <c r="DK28" s="839"/>
      <c r="DL28" s="839"/>
      <c r="DM28" s="839"/>
      <c r="DN28" s="839"/>
      <c r="DO28" s="839"/>
      <c r="DP28" s="839"/>
      <c r="DQ28" s="839"/>
      <c r="DR28" s="839"/>
      <c r="DS28" s="839"/>
      <c r="DT28" s="839"/>
      <c r="DU28" s="839"/>
      <c r="DV28" s="839"/>
      <c r="DW28" s="839"/>
      <c r="DX28" s="839"/>
      <c r="DY28" s="839"/>
      <c r="DZ28" s="839"/>
      <c r="EA28" s="839"/>
      <c r="EB28" s="839"/>
      <c r="EC28" s="839"/>
      <c r="ED28" s="839"/>
      <c r="EE28" s="839"/>
      <c r="EF28" s="839"/>
      <c r="EG28" s="839"/>
      <c r="EH28" s="839"/>
      <c r="EI28" s="839"/>
      <c r="EJ28" s="839"/>
      <c r="EK28" s="839"/>
      <c r="EL28" s="839"/>
      <c r="EM28" s="839"/>
      <c r="EN28" s="839"/>
      <c r="EO28" s="839"/>
      <c r="EP28" s="839"/>
      <c r="EQ28" s="839"/>
      <c r="ER28" s="839"/>
      <c r="ES28" s="839"/>
      <c r="ET28" s="839"/>
      <c r="EU28" s="839"/>
      <c r="EV28" s="839"/>
      <c r="EW28" s="839"/>
      <c r="EX28" s="839"/>
      <c r="EY28" s="839"/>
    </row>
    <row r="29" spans="6:155" s="655" customFormat="1" ht="31.5" customHeight="1" hidden="1">
      <c r="F29" s="838" t="s">
        <v>96</v>
      </c>
      <c r="G29" s="838"/>
      <c r="H29" s="838"/>
      <c r="I29" s="839" t="s">
        <v>539</v>
      </c>
      <c r="J29" s="839"/>
      <c r="K29" s="839"/>
      <c r="L29" s="839"/>
      <c r="M29" s="839"/>
      <c r="N29" s="839"/>
      <c r="O29" s="839"/>
      <c r="P29" s="839"/>
      <c r="Q29" s="839"/>
      <c r="R29" s="839"/>
      <c r="S29" s="839"/>
      <c r="T29" s="839"/>
      <c r="U29" s="839"/>
      <c r="V29" s="839"/>
      <c r="W29" s="839"/>
      <c r="X29" s="839"/>
      <c r="Y29" s="839"/>
      <c r="Z29" s="839"/>
      <c r="AA29" s="839"/>
      <c r="AB29" s="839"/>
      <c r="AC29" s="839"/>
      <c r="AD29" s="839"/>
      <c r="AE29" s="839"/>
      <c r="AF29" s="839"/>
      <c r="AG29" s="839"/>
      <c r="AH29" s="839"/>
      <c r="AI29" s="839"/>
      <c r="AJ29" s="839"/>
      <c r="AK29" s="839"/>
      <c r="AL29" s="839"/>
      <c r="AM29" s="839"/>
      <c r="AN29" s="839"/>
      <c r="AO29" s="839"/>
      <c r="AP29" s="839"/>
      <c r="AQ29" s="839"/>
      <c r="AR29" s="839"/>
      <c r="AS29" s="839"/>
      <c r="AT29" s="839"/>
      <c r="AU29" s="839"/>
      <c r="AV29" s="839"/>
      <c r="AW29" s="839"/>
      <c r="AX29" s="839"/>
      <c r="AY29" s="839"/>
      <c r="AZ29" s="839"/>
      <c r="BA29" s="839"/>
      <c r="BB29" s="839"/>
      <c r="BC29" s="839"/>
      <c r="BD29" s="839"/>
      <c r="BE29" s="839"/>
      <c r="BF29" s="839"/>
      <c r="BG29" s="839"/>
      <c r="BH29" s="839"/>
      <c r="BI29" s="839"/>
      <c r="BJ29" s="839"/>
      <c r="BK29" s="839"/>
      <c r="BL29" s="839"/>
      <c r="BM29" s="839"/>
      <c r="BN29" s="839"/>
      <c r="BO29" s="839"/>
      <c r="BP29" s="839"/>
      <c r="BQ29" s="839"/>
      <c r="BR29" s="839"/>
      <c r="BS29" s="839"/>
      <c r="BT29" s="839"/>
      <c r="BU29" s="839"/>
      <c r="BV29" s="839"/>
      <c r="BW29" s="839"/>
      <c r="BX29" s="839"/>
      <c r="BY29" s="839"/>
      <c r="BZ29" s="839"/>
      <c r="CA29" s="839"/>
      <c r="CB29" s="839"/>
      <c r="CC29" s="839"/>
      <c r="CD29" s="839"/>
      <c r="CE29" s="839"/>
      <c r="CF29" s="839"/>
      <c r="CG29" s="839"/>
      <c r="CH29" s="839"/>
      <c r="CI29" s="839"/>
      <c r="CJ29" s="839"/>
      <c r="CK29" s="839"/>
      <c r="CL29" s="839"/>
      <c r="CM29" s="839"/>
      <c r="CN29" s="839"/>
      <c r="CO29" s="839"/>
      <c r="CP29" s="839"/>
      <c r="CQ29" s="839"/>
      <c r="CR29" s="839"/>
      <c r="CS29" s="839"/>
      <c r="CT29" s="839"/>
      <c r="CU29" s="839"/>
      <c r="CV29" s="839"/>
      <c r="CW29" s="839"/>
      <c r="CX29" s="839"/>
      <c r="CY29" s="839"/>
      <c r="CZ29" s="839"/>
      <c r="DA29" s="839"/>
      <c r="DB29" s="839"/>
      <c r="DC29" s="839"/>
      <c r="DD29" s="839"/>
      <c r="DE29" s="839"/>
      <c r="DF29" s="839"/>
      <c r="DG29" s="839"/>
      <c r="DH29" s="839"/>
      <c r="DI29" s="839"/>
      <c r="DJ29" s="839"/>
      <c r="DK29" s="839"/>
      <c r="DL29" s="839"/>
      <c r="DM29" s="839"/>
      <c r="DN29" s="839"/>
      <c r="DO29" s="839"/>
      <c r="DP29" s="839"/>
      <c r="DQ29" s="839"/>
      <c r="DR29" s="839"/>
      <c r="DS29" s="839"/>
      <c r="DT29" s="839"/>
      <c r="DU29" s="839"/>
      <c r="DV29" s="839"/>
      <c r="DW29" s="839"/>
      <c r="DX29" s="839"/>
      <c r="DY29" s="839"/>
      <c r="DZ29" s="839"/>
      <c r="EA29" s="839"/>
      <c r="EB29" s="839"/>
      <c r="EC29" s="839"/>
      <c r="ED29" s="839"/>
      <c r="EE29" s="839"/>
      <c r="EF29" s="839"/>
      <c r="EG29" s="839"/>
      <c r="EH29" s="839"/>
      <c r="EI29" s="839"/>
      <c r="EJ29" s="839"/>
      <c r="EK29" s="839"/>
      <c r="EL29" s="839"/>
      <c r="EM29" s="839"/>
      <c r="EN29" s="839"/>
      <c r="EO29" s="839"/>
      <c r="EP29" s="839"/>
      <c r="EQ29" s="839"/>
      <c r="ER29" s="839"/>
      <c r="ES29" s="839"/>
      <c r="ET29" s="839"/>
      <c r="EU29" s="839"/>
      <c r="EV29" s="839"/>
      <c r="EW29" s="839"/>
      <c r="EX29" s="839"/>
      <c r="EY29" s="839"/>
    </row>
    <row r="30" ht="3" customHeight="1"/>
    <row r="31" ht="12" customHeight="1"/>
    <row r="32" ht="17.25" customHeight="1">
      <c r="K32" s="665" t="s">
        <v>652</v>
      </c>
    </row>
    <row r="33" ht="7.5" customHeight="1">
      <c r="K33" s="665"/>
    </row>
    <row r="34" ht="12" customHeight="1"/>
    <row r="35" ht="15" customHeight="1">
      <c r="K35" s="666" t="s">
        <v>540</v>
      </c>
    </row>
    <row r="36" ht="4.5" customHeight="1"/>
    <row r="37" ht="12" customHeight="1" hidden="1"/>
    <row r="38" ht="1.5" customHeight="1"/>
    <row r="39" ht="3" customHeight="1" hidden="1"/>
    <row r="40" spans="7:33" ht="12" customHeight="1">
      <c r="G40" s="667" t="s">
        <v>541</v>
      </c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</row>
    <row r="41" spans="7:33" ht="12" customHeight="1"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 t="s">
        <v>542</v>
      </c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</row>
  </sheetData>
  <sheetProtection/>
  <mergeCells count="185">
    <mergeCell ref="F26:H26"/>
    <mergeCell ref="J23:AP23"/>
    <mergeCell ref="I26:EY26"/>
    <mergeCell ref="A23:H23"/>
    <mergeCell ref="BT23:CG23"/>
    <mergeCell ref="CH23:CU23"/>
    <mergeCell ref="CV23:DI23"/>
    <mergeCell ref="DJ23:DW23"/>
    <mergeCell ref="EL22:EY22"/>
    <mergeCell ref="F29:H29"/>
    <mergeCell ref="I29:EY29"/>
    <mergeCell ref="DX23:EK23"/>
    <mergeCell ref="EL23:EY23"/>
    <mergeCell ref="F27:H27"/>
    <mergeCell ref="F28:H28"/>
    <mergeCell ref="I28:EY28"/>
    <mergeCell ref="AR23:BE23"/>
    <mergeCell ref="BF23:BS23"/>
    <mergeCell ref="A21:H21"/>
    <mergeCell ref="J21:AQ21"/>
    <mergeCell ref="CV21:DI21"/>
    <mergeCell ref="DJ21:DW21"/>
    <mergeCell ref="AR21:BE21"/>
    <mergeCell ref="BF21:BS21"/>
    <mergeCell ref="BT21:CG21"/>
    <mergeCell ref="CH21:CU21"/>
    <mergeCell ref="EL21:EY21"/>
    <mergeCell ref="A22:H22"/>
    <mergeCell ref="J22:AP22"/>
    <mergeCell ref="AR22:BE22"/>
    <mergeCell ref="BF22:BS22"/>
    <mergeCell ref="BT22:CG22"/>
    <mergeCell ref="CH22:CU22"/>
    <mergeCell ref="DX22:EK22"/>
    <mergeCell ref="CV22:DI22"/>
    <mergeCell ref="DJ22:DW22"/>
    <mergeCell ref="EL20:EY20"/>
    <mergeCell ref="A20:H20"/>
    <mergeCell ref="J20:AQ20"/>
    <mergeCell ref="AR20:BE20"/>
    <mergeCell ref="BF20:BS20"/>
    <mergeCell ref="DX20:EK20"/>
    <mergeCell ref="CV20:DI20"/>
    <mergeCell ref="DJ20:DW20"/>
    <mergeCell ref="BT20:CG20"/>
    <mergeCell ref="DX21:EK21"/>
    <mergeCell ref="AR19:BE19"/>
    <mergeCell ref="BF19:BS19"/>
    <mergeCell ref="BT16:CG16"/>
    <mergeCell ref="CH20:CU20"/>
    <mergeCell ref="A18:H18"/>
    <mergeCell ref="J18:AP18"/>
    <mergeCell ref="A19:H19"/>
    <mergeCell ref="J19:AP19"/>
    <mergeCell ref="CV17:DI17"/>
    <mergeCell ref="EL17:EY17"/>
    <mergeCell ref="CH16:CU16"/>
    <mergeCell ref="BT19:CG19"/>
    <mergeCell ref="CH19:CU19"/>
    <mergeCell ref="CV19:DI19"/>
    <mergeCell ref="DJ19:DW19"/>
    <mergeCell ref="EL18:EY18"/>
    <mergeCell ref="DX19:EK19"/>
    <mergeCell ref="EL19:EY19"/>
    <mergeCell ref="DX18:EK18"/>
    <mergeCell ref="DJ17:DW17"/>
    <mergeCell ref="DJ18:DW18"/>
    <mergeCell ref="DX17:EK17"/>
    <mergeCell ref="CV18:DI18"/>
    <mergeCell ref="BT17:CG17"/>
    <mergeCell ref="CH17:CU17"/>
    <mergeCell ref="AR18:BE18"/>
    <mergeCell ref="BF18:BS18"/>
    <mergeCell ref="BT18:CG18"/>
    <mergeCell ref="CH18:CU18"/>
    <mergeCell ref="A17:H17"/>
    <mergeCell ref="J17:AP17"/>
    <mergeCell ref="AR17:BE17"/>
    <mergeCell ref="BF17:BS17"/>
    <mergeCell ref="A15:H15"/>
    <mergeCell ref="J15:AQ15"/>
    <mergeCell ref="AR15:BE15"/>
    <mergeCell ref="BF15:BS15"/>
    <mergeCell ref="A16:H16"/>
    <mergeCell ref="J16:AP16"/>
    <mergeCell ref="AR16:BE16"/>
    <mergeCell ref="BF16:BS16"/>
    <mergeCell ref="DX15:EK15"/>
    <mergeCell ref="EL15:EY15"/>
    <mergeCell ref="DX16:EK16"/>
    <mergeCell ref="EL16:EY16"/>
    <mergeCell ref="CV15:DI15"/>
    <mergeCell ref="DJ15:DW15"/>
    <mergeCell ref="CV16:DI16"/>
    <mergeCell ref="DJ16:DW16"/>
    <mergeCell ref="A14:H14"/>
    <mergeCell ref="J14:AP14"/>
    <mergeCell ref="AR14:BE14"/>
    <mergeCell ref="BF14:BS14"/>
    <mergeCell ref="DX13:EK13"/>
    <mergeCell ref="EL13:EY13"/>
    <mergeCell ref="DX14:EK14"/>
    <mergeCell ref="EL14:EY14"/>
    <mergeCell ref="BT13:CG13"/>
    <mergeCell ref="CH13:CU13"/>
    <mergeCell ref="BT15:CG15"/>
    <mergeCell ref="CH15:CU15"/>
    <mergeCell ref="CV14:DI14"/>
    <mergeCell ref="DJ14:DW14"/>
    <mergeCell ref="BT14:CG14"/>
    <mergeCell ref="CH14:CU14"/>
    <mergeCell ref="DX12:EK12"/>
    <mergeCell ref="EL12:EY12"/>
    <mergeCell ref="CV11:DI11"/>
    <mergeCell ref="DJ11:DW11"/>
    <mergeCell ref="CV12:DI12"/>
    <mergeCell ref="DJ12:DW12"/>
    <mergeCell ref="CV13:DI13"/>
    <mergeCell ref="DJ13:DW13"/>
    <mergeCell ref="A13:H13"/>
    <mergeCell ref="J13:AP13"/>
    <mergeCell ref="AR13:BE13"/>
    <mergeCell ref="BF13:BS13"/>
    <mergeCell ref="BT11:CG11"/>
    <mergeCell ref="CH11:CU11"/>
    <mergeCell ref="A12:H12"/>
    <mergeCell ref="J12:AP12"/>
    <mergeCell ref="AR12:BE12"/>
    <mergeCell ref="BF12:BS12"/>
    <mergeCell ref="BT12:CG12"/>
    <mergeCell ref="CH12:CU12"/>
    <mergeCell ref="A11:H11"/>
    <mergeCell ref="J11:AQ11"/>
    <mergeCell ref="DX9:EK9"/>
    <mergeCell ref="EL9:EY9"/>
    <mergeCell ref="DX11:EK11"/>
    <mergeCell ref="EL11:EY11"/>
    <mergeCell ref="DX10:EK10"/>
    <mergeCell ref="EL10:EY10"/>
    <mergeCell ref="A9:H9"/>
    <mergeCell ref="J9:AP9"/>
    <mergeCell ref="AR11:BE11"/>
    <mergeCell ref="BF11:BS11"/>
    <mergeCell ref="CV10:DI10"/>
    <mergeCell ref="DJ10:DW10"/>
    <mergeCell ref="A10:H10"/>
    <mergeCell ref="J10:AQ10"/>
    <mergeCell ref="AR10:BE10"/>
    <mergeCell ref="BF10:BS10"/>
    <mergeCell ref="BT10:CG10"/>
    <mergeCell ref="CH10:CU10"/>
    <mergeCell ref="CV9:DI9"/>
    <mergeCell ref="DJ9:DW9"/>
    <mergeCell ref="AR8:BE8"/>
    <mergeCell ref="BF8:BS8"/>
    <mergeCell ref="AR9:BE9"/>
    <mergeCell ref="BF9:BS9"/>
    <mergeCell ref="BT9:CG9"/>
    <mergeCell ref="CH9:CU9"/>
    <mergeCell ref="DX7:EK7"/>
    <mergeCell ref="EL7:EY7"/>
    <mergeCell ref="CV7:DI7"/>
    <mergeCell ref="DJ7:DW7"/>
    <mergeCell ref="DX8:EK8"/>
    <mergeCell ref="EL8:EY8"/>
    <mergeCell ref="CV8:DI8"/>
    <mergeCell ref="DJ8:DW8"/>
    <mergeCell ref="BT8:CG8"/>
    <mergeCell ref="CH8:CU8"/>
    <mergeCell ref="BT7:CG7"/>
    <mergeCell ref="CH7:CU7"/>
    <mergeCell ref="A7:H7"/>
    <mergeCell ref="I7:AQ7"/>
    <mergeCell ref="AR7:BE7"/>
    <mergeCell ref="BF7:BS7"/>
    <mergeCell ref="A8:H8"/>
    <mergeCell ref="I8:AQ8"/>
    <mergeCell ref="A3:EY3"/>
    <mergeCell ref="BQ4:CR4"/>
    <mergeCell ref="A6:H6"/>
    <mergeCell ref="I6:AQ6"/>
    <mergeCell ref="AR6:BS6"/>
    <mergeCell ref="BT6:CU6"/>
    <mergeCell ref="CV6:DW6"/>
    <mergeCell ref="DX6:EY6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2:H39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8.50390625" style="0" customWidth="1"/>
    <col min="2" max="2" width="39.375" style="0" customWidth="1"/>
    <col min="3" max="3" width="12.125" style="0" customWidth="1"/>
    <col min="4" max="4" width="17.625" style="0" customWidth="1"/>
    <col min="5" max="5" width="16.125" style="0" customWidth="1"/>
    <col min="6" max="6" width="16.625" style="0" customWidth="1"/>
  </cols>
  <sheetData>
    <row r="1" s="107" customFormat="1" ht="5.25" customHeight="1"/>
    <row r="2" spans="5:6" s="107" customFormat="1" ht="16.5" customHeight="1">
      <c r="E2" s="674"/>
      <c r="F2" s="674"/>
    </row>
    <row r="3" spans="1:6" s="107" customFormat="1" ht="15" customHeight="1">
      <c r="A3" s="676" t="s">
        <v>574</v>
      </c>
      <c r="B3" s="676"/>
      <c r="D3" s="668"/>
      <c r="E3" s="673"/>
      <c r="F3" s="673"/>
    </row>
    <row r="4" spans="1:6" s="107" customFormat="1" ht="18" customHeight="1">
      <c r="A4" s="675"/>
      <c r="B4" s="675" t="s">
        <v>646</v>
      </c>
      <c r="C4" s="675"/>
      <c r="D4" s="675"/>
      <c r="E4" s="675"/>
      <c r="F4" s="675"/>
    </row>
    <row r="5" spans="1:6" s="107" customFormat="1" ht="15" customHeight="1" hidden="1">
      <c r="A5" s="675"/>
      <c r="B5" s="675"/>
      <c r="C5" s="675"/>
      <c r="D5" s="675"/>
      <c r="E5" s="675"/>
      <c r="F5" s="675"/>
    </row>
    <row r="6" spans="1:6" s="107" customFormat="1" ht="15" customHeight="1">
      <c r="A6" s="675"/>
      <c r="B6" s="675"/>
      <c r="C6" s="675"/>
      <c r="D6" s="675"/>
      <c r="E6" s="675"/>
      <c r="F6" s="675"/>
    </row>
    <row r="7" spans="1:6" s="107" customFormat="1" ht="5.25" customHeight="1">
      <c r="A7" s="675"/>
      <c r="B7" s="675"/>
      <c r="C7" s="675"/>
      <c r="D7" s="675"/>
      <c r="E7" s="675"/>
      <c r="F7" s="675"/>
    </row>
    <row r="8" spans="1:6" s="107" customFormat="1" ht="20.25" customHeight="1">
      <c r="A8" s="675"/>
      <c r="B8" s="675"/>
      <c r="C8" s="675"/>
      <c r="D8" s="675"/>
      <c r="E8" s="675"/>
      <c r="F8" s="675"/>
    </row>
    <row r="9" ht="3.75" customHeight="1" thickBot="1"/>
    <row r="10" spans="1:6" ht="12.75">
      <c r="A10" s="857" t="s">
        <v>545</v>
      </c>
      <c r="B10" s="858" t="s">
        <v>546</v>
      </c>
      <c r="C10" s="859" t="s">
        <v>547</v>
      </c>
      <c r="D10" s="858" t="s">
        <v>461</v>
      </c>
      <c r="E10" s="858" t="s">
        <v>603</v>
      </c>
      <c r="F10" s="860" t="s">
        <v>634</v>
      </c>
    </row>
    <row r="11" spans="1:6" ht="12.75">
      <c r="A11" s="861"/>
      <c r="B11" s="842"/>
      <c r="C11" s="843"/>
      <c r="D11" s="841"/>
      <c r="E11" s="841"/>
      <c r="F11" s="862"/>
    </row>
    <row r="12" spans="1:6" ht="30">
      <c r="A12" s="863" t="s">
        <v>157</v>
      </c>
      <c r="B12" s="670" t="s">
        <v>548</v>
      </c>
      <c r="C12" s="669" t="s">
        <v>106</v>
      </c>
      <c r="D12" s="677"/>
      <c r="E12" s="677"/>
      <c r="F12" s="864"/>
    </row>
    <row r="13" spans="1:6" ht="30">
      <c r="A13" s="865" t="s">
        <v>93</v>
      </c>
      <c r="B13" s="670" t="s">
        <v>549</v>
      </c>
      <c r="C13" s="669" t="s">
        <v>106</v>
      </c>
      <c r="D13" s="687">
        <f>D14+D20</f>
        <v>7684.799999999999</v>
      </c>
      <c r="E13" s="853">
        <f>E14+E20</f>
        <v>5346.33</v>
      </c>
      <c r="F13" s="866">
        <f>F14+F20</f>
        <v>5866.5560000000005</v>
      </c>
    </row>
    <row r="14" spans="1:6" ht="30">
      <c r="A14" s="865" t="s">
        <v>109</v>
      </c>
      <c r="B14" s="670" t="s">
        <v>550</v>
      </c>
      <c r="C14" s="669" t="s">
        <v>106</v>
      </c>
      <c r="D14" s="686">
        <f>D15+D17+D19</f>
        <v>6539.599999999999</v>
      </c>
      <c r="E14" s="854">
        <f>E15+E17+E19</f>
        <v>4196.83</v>
      </c>
      <c r="F14" s="867">
        <f>F15+F17+F19</f>
        <v>4692.236000000001</v>
      </c>
    </row>
    <row r="15" spans="1:6" ht="30">
      <c r="A15" s="865" t="s">
        <v>551</v>
      </c>
      <c r="B15" s="670" t="s">
        <v>575</v>
      </c>
      <c r="C15" s="669" t="s">
        <v>106</v>
      </c>
      <c r="D15" s="671">
        <f>'подконтрольные расходы'!CQ7+'подконтрольные расходы'!CQ10</f>
        <v>747.1</v>
      </c>
      <c r="E15" s="855">
        <f>'подконтрольные расходы'!EZ7+'подконтрольные расходы'!EZ10</f>
        <v>294.2</v>
      </c>
      <c r="F15" s="868">
        <f>'подконтрольные расходы'!GE7+'подконтрольные расходы'!GE10</f>
        <v>543.6</v>
      </c>
    </row>
    <row r="16" spans="1:6" ht="15">
      <c r="A16" s="865" t="s">
        <v>552</v>
      </c>
      <c r="B16" s="670" t="s">
        <v>553</v>
      </c>
      <c r="C16" s="669" t="s">
        <v>106</v>
      </c>
      <c r="D16" s="671"/>
      <c r="E16" s="855"/>
      <c r="F16" s="868"/>
    </row>
    <row r="17" spans="1:6" ht="15">
      <c r="A17" s="865" t="s">
        <v>554</v>
      </c>
      <c r="B17" s="670" t="s">
        <v>555</v>
      </c>
      <c r="C17" s="669" t="s">
        <v>106</v>
      </c>
      <c r="D17" s="671">
        <f>'подконтрольные расходы'!CQ9</f>
        <v>1301.9</v>
      </c>
      <c r="E17" s="855">
        <f>'подконтрольные расходы'!EZ9</f>
        <v>1350</v>
      </c>
      <c r="F17" s="868">
        <f>'подконтрольные расходы'!GE9</f>
        <v>1470</v>
      </c>
    </row>
    <row r="18" spans="1:6" ht="15">
      <c r="A18" s="865" t="s">
        <v>556</v>
      </c>
      <c r="B18" s="670" t="s">
        <v>553</v>
      </c>
      <c r="C18" s="669" t="s">
        <v>106</v>
      </c>
      <c r="D18" s="671"/>
      <c r="E18" s="855"/>
      <c r="F18" s="868"/>
    </row>
    <row r="19" spans="1:6" ht="25.5" customHeight="1">
      <c r="A19" s="865" t="s">
        <v>557</v>
      </c>
      <c r="B19" s="670" t="s">
        <v>558</v>
      </c>
      <c r="C19" s="669" t="s">
        <v>106</v>
      </c>
      <c r="D19" s="671">
        <f>'подконтрольные расходы'!CQ11+'подконтрольные расходы'!CQ22</f>
        <v>4490.599999999999</v>
      </c>
      <c r="E19" s="855">
        <f>'подконтрольные расходы'!EZ17+'подконтрольные расходы'!EZ22</f>
        <v>2552.63</v>
      </c>
      <c r="F19" s="869">
        <f>'подконтрольные расходы'!GE11+'подконтрольные расходы'!GE22</f>
        <v>2678.6360000000004</v>
      </c>
    </row>
    <row r="20" spans="1:6" ht="30">
      <c r="A20" s="865" t="s">
        <v>112</v>
      </c>
      <c r="B20" s="670" t="s">
        <v>559</v>
      </c>
      <c r="C20" s="669" t="s">
        <v>106</v>
      </c>
      <c r="D20" s="686">
        <f>D21+D22+D23+D24+D25+D26+D27</f>
        <v>1145.2</v>
      </c>
      <c r="E20" s="686">
        <f>E21+E22+E23+E24+E25+E26+E27</f>
        <v>1149.5</v>
      </c>
      <c r="F20" s="870">
        <f>F21+F22+F23+F24+F25+F26+F27</f>
        <v>1174.32</v>
      </c>
    </row>
    <row r="21" spans="1:6" ht="15">
      <c r="A21" s="865" t="s">
        <v>560</v>
      </c>
      <c r="B21" s="670" t="s">
        <v>577</v>
      </c>
      <c r="C21" s="669" t="s">
        <v>106</v>
      </c>
      <c r="D21" s="671">
        <f>неподконтрольные!AR9</f>
        <v>10.8</v>
      </c>
      <c r="E21" s="671">
        <f>неподконтрольные!BT9</f>
        <v>12.3</v>
      </c>
      <c r="F21" s="864">
        <f>неподконтрольные!CH9</f>
        <v>12.9</v>
      </c>
    </row>
    <row r="22" spans="1:6" ht="15">
      <c r="A22" s="865" t="s">
        <v>561</v>
      </c>
      <c r="B22" s="670" t="s">
        <v>61</v>
      </c>
      <c r="C22" s="669" t="s">
        <v>106</v>
      </c>
      <c r="D22" s="671">
        <f>неподконтрольные!AR14</f>
        <v>398.1</v>
      </c>
      <c r="E22" s="671">
        <f>неподконтрольные!BT14</f>
        <v>413.09999999999997</v>
      </c>
      <c r="F22" s="864">
        <f>неподконтрольные!CH14</f>
        <v>449.82</v>
      </c>
    </row>
    <row r="23" spans="1:6" ht="28.5" customHeight="1">
      <c r="A23" s="865" t="s">
        <v>562</v>
      </c>
      <c r="B23" s="670" t="s">
        <v>563</v>
      </c>
      <c r="C23" s="669" t="s">
        <v>106</v>
      </c>
      <c r="D23" s="671"/>
      <c r="E23" s="671"/>
      <c r="F23" s="871"/>
    </row>
    <row r="24" spans="1:6" ht="15">
      <c r="A24" s="865" t="s">
        <v>564</v>
      </c>
      <c r="B24" s="670" t="s">
        <v>565</v>
      </c>
      <c r="C24" s="669" t="s">
        <v>106</v>
      </c>
      <c r="D24" s="671"/>
      <c r="E24" s="671"/>
      <c r="F24" s="864"/>
    </row>
    <row r="25" spans="1:6" ht="15">
      <c r="A25" s="865" t="s">
        <v>566</v>
      </c>
      <c r="B25" s="670" t="s">
        <v>567</v>
      </c>
      <c r="C25" s="669" t="s">
        <v>106</v>
      </c>
      <c r="D25" s="671">
        <f>неподконтрольные!AR15</f>
        <v>140.8</v>
      </c>
      <c r="E25" s="671">
        <f>неподконтрольные!BT15</f>
        <v>155.8</v>
      </c>
      <c r="F25" s="864">
        <f>неподконтрольные!CH15</f>
        <v>143.3</v>
      </c>
    </row>
    <row r="26" spans="1:6" ht="63" customHeight="1">
      <c r="A26" s="865" t="s">
        <v>568</v>
      </c>
      <c r="B26" s="670" t="s">
        <v>569</v>
      </c>
      <c r="C26" s="669" t="s">
        <v>106</v>
      </c>
      <c r="D26" s="671"/>
      <c r="E26" s="671"/>
      <c r="F26" s="864"/>
    </row>
    <row r="27" spans="1:6" ht="30">
      <c r="A27" s="865" t="s">
        <v>570</v>
      </c>
      <c r="B27" s="670" t="s">
        <v>571</v>
      </c>
      <c r="C27" s="669" t="s">
        <v>106</v>
      </c>
      <c r="D27" s="671">
        <f>неподконтрольные!AR18</f>
        <v>595.5</v>
      </c>
      <c r="E27" s="671">
        <f>неподконтрольные!BT18</f>
        <v>568.3</v>
      </c>
      <c r="F27" s="864">
        <f>неподконтрольные!CH18</f>
        <v>568.3</v>
      </c>
    </row>
    <row r="28" spans="1:6" ht="15">
      <c r="A28" s="863" t="s">
        <v>572</v>
      </c>
      <c r="B28" s="670" t="s">
        <v>578</v>
      </c>
      <c r="C28" s="669" t="s">
        <v>579</v>
      </c>
      <c r="D28" s="681">
        <f>'1.25 2015 го'!D22</f>
        <v>11.554</v>
      </c>
      <c r="E28" s="681">
        <f>'1.25 !'!D22</f>
        <v>11.8</v>
      </c>
      <c r="F28" s="872">
        <f>'1.25 !'!E22</f>
        <v>11.987200000000001</v>
      </c>
    </row>
    <row r="29" spans="1:6" ht="51.75">
      <c r="A29" s="863" t="s">
        <v>573</v>
      </c>
      <c r="B29" s="856" t="s">
        <v>7</v>
      </c>
      <c r="C29" s="72" t="s">
        <v>117</v>
      </c>
      <c r="D29" s="681">
        <f>'1.24 2015 год'!D34</f>
        <v>665.0663176649354</v>
      </c>
      <c r="E29" s="681">
        <f>E13/E28</f>
        <v>453.078813559322</v>
      </c>
      <c r="F29" s="872">
        <f>F13/F28</f>
        <v>489.40169514148425</v>
      </c>
    </row>
    <row r="30" spans="1:6" ht="15.75" thickBot="1">
      <c r="A30" s="873"/>
      <c r="B30" s="874"/>
      <c r="C30" s="875"/>
      <c r="D30" s="876"/>
      <c r="E30" s="876"/>
      <c r="F30" s="877"/>
    </row>
    <row r="31" spans="1:6" ht="26.25" customHeight="1">
      <c r="A31" s="672"/>
      <c r="B31" s="672"/>
      <c r="C31" s="672"/>
      <c r="D31" s="672"/>
      <c r="E31" s="672"/>
      <c r="F31" s="672"/>
    </row>
    <row r="32" spans="1:8" s="38" customFormat="1" ht="14.25">
      <c r="A32" s="48"/>
      <c r="B32" s="127" t="s">
        <v>628</v>
      </c>
      <c r="C32" s="127"/>
      <c r="D32" s="127"/>
      <c r="F32" s="127" t="s">
        <v>340</v>
      </c>
      <c r="G32" s="75"/>
      <c r="H32" s="75"/>
    </row>
    <row r="33" spans="1:8" s="38" customFormat="1" ht="24.75" customHeight="1">
      <c r="A33" s="48"/>
      <c r="B33" s="127"/>
      <c r="C33" s="127"/>
      <c r="D33" s="127"/>
      <c r="F33" s="127"/>
      <c r="G33" s="75"/>
      <c r="H33" s="75"/>
    </row>
    <row r="34" spans="1:8" s="38" customFormat="1" ht="1.5" customHeight="1">
      <c r="A34" s="48"/>
      <c r="B34" s="127"/>
      <c r="C34" s="127"/>
      <c r="D34" s="127"/>
      <c r="F34" s="128"/>
      <c r="G34" s="75"/>
      <c r="H34" s="75"/>
    </row>
    <row r="35" spans="1:6" s="38" customFormat="1" ht="14.25">
      <c r="A35" s="48"/>
      <c r="B35" s="127" t="s">
        <v>376</v>
      </c>
      <c r="C35" s="127"/>
      <c r="D35" s="127"/>
      <c r="F35" s="127" t="s">
        <v>336</v>
      </c>
    </row>
    <row r="36" spans="1:6" s="38" customFormat="1" ht="13.5" customHeight="1">
      <c r="A36" s="48"/>
      <c r="B36" s="34"/>
      <c r="C36" s="35"/>
      <c r="D36" s="35"/>
      <c r="E36" s="48"/>
      <c r="F36" s="48"/>
    </row>
    <row r="37" spans="1:6" s="38" customFormat="1" ht="12.75" hidden="1">
      <c r="A37" s="48"/>
      <c r="B37" s="34"/>
      <c r="C37" s="35"/>
      <c r="D37" s="35"/>
      <c r="E37" s="48"/>
      <c r="F37" s="48"/>
    </row>
    <row r="38" spans="1:6" s="38" customFormat="1" ht="12.75">
      <c r="A38" s="48"/>
      <c r="B38" s="34" t="s">
        <v>341</v>
      </c>
      <c r="C38" s="35"/>
      <c r="D38" s="35"/>
      <c r="E38" s="48"/>
      <c r="F38" s="48"/>
    </row>
    <row r="39" spans="1:6" s="38" customFormat="1" ht="12.75">
      <c r="A39" s="48"/>
      <c r="B39" s="35" t="s">
        <v>430</v>
      </c>
      <c r="C39" s="35"/>
      <c r="D39" s="35"/>
      <c r="F39" s="48"/>
    </row>
  </sheetData>
  <sheetProtection/>
  <mergeCells count="6">
    <mergeCell ref="F10:F11"/>
    <mergeCell ref="D10:D11"/>
    <mergeCell ref="E10:E11"/>
    <mergeCell ref="A10:A11"/>
    <mergeCell ref="B10:B11"/>
    <mergeCell ref="C10:C11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H75"/>
  <sheetViews>
    <sheetView zoomScalePageLayoutView="0" workbookViewId="0" topLeftCell="B41">
      <selection activeCell="F63" sqref="F63"/>
    </sheetView>
  </sheetViews>
  <sheetFormatPr defaultColWidth="9.00390625" defaultRowHeight="12.75"/>
  <cols>
    <col min="1" max="1" width="7.00390625" style="92" customWidth="1"/>
    <col min="2" max="2" width="48.125" style="94" customWidth="1"/>
    <col min="3" max="3" width="32.875" style="94" customWidth="1"/>
    <col min="4" max="4" width="32.875" style="92" customWidth="1"/>
    <col min="5" max="5" width="18.375" style="694" customWidth="1"/>
    <col min="6" max="6" width="10.00390625" style="694" bestFit="1" customWidth="1"/>
    <col min="7" max="8" width="9.375" style="694" customWidth="1"/>
    <col min="9" max="16384" width="9.375" style="92" customWidth="1"/>
  </cols>
  <sheetData>
    <row r="1" spans="1:4" ht="21.75" customHeight="1">
      <c r="A1" s="46"/>
      <c r="B1" s="47"/>
      <c r="C1" s="47"/>
      <c r="D1" s="225" t="s">
        <v>276</v>
      </c>
    </row>
    <row r="2" spans="1:5" ht="30" customHeight="1">
      <c r="A2" s="707" t="s">
        <v>584</v>
      </c>
      <c r="B2" s="707"/>
      <c r="C2" s="707"/>
      <c r="D2" s="707"/>
      <c r="E2" s="695"/>
    </row>
    <row r="3" spans="1:5" ht="12.75" customHeight="1" thickBot="1">
      <c r="A3" s="49" t="s">
        <v>46</v>
      </c>
      <c r="B3" s="50"/>
      <c r="C3" s="50"/>
      <c r="D3" s="91"/>
      <c r="E3" s="91"/>
    </row>
    <row r="4" spans="1:4" s="200" customFormat="1" ht="35.25" customHeight="1" thickBot="1">
      <c r="A4" s="204" t="s">
        <v>119</v>
      </c>
      <c r="B4" s="226" t="s">
        <v>59</v>
      </c>
      <c r="C4" s="256">
        <v>2016</v>
      </c>
      <c r="D4" s="256">
        <v>2017</v>
      </c>
    </row>
    <row r="5" spans="1:4" s="200" customFormat="1" ht="14.25" customHeight="1" thickBot="1">
      <c r="A5" s="205">
        <v>1</v>
      </c>
      <c r="B5" s="242">
        <v>2</v>
      </c>
      <c r="C5" s="248">
        <v>7</v>
      </c>
      <c r="D5" s="233">
        <v>6</v>
      </c>
    </row>
    <row r="6" spans="1:4" s="200" customFormat="1" ht="13.5" customHeight="1">
      <c r="A6" s="206"/>
      <c r="B6" s="243" t="s">
        <v>286</v>
      </c>
      <c r="C6" s="249"/>
      <c r="D6" s="234"/>
    </row>
    <row r="7" spans="1:4" s="200" customFormat="1" ht="24.75" customHeight="1" thickBot="1">
      <c r="A7" s="207"/>
      <c r="B7" s="244" t="s">
        <v>308</v>
      </c>
      <c r="C7" s="233">
        <v>12600</v>
      </c>
      <c r="D7" s="233">
        <v>12800</v>
      </c>
    </row>
    <row r="8" spans="1:4" s="200" customFormat="1" ht="7.5" customHeight="1" thickBot="1">
      <c r="A8" s="208"/>
      <c r="B8" s="245"/>
      <c r="C8" s="235"/>
      <c r="D8" s="235"/>
    </row>
    <row r="9" spans="1:4" s="200" customFormat="1" ht="12.75" customHeight="1">
      <c r="A9" s="209" t="s">
        <v>93</v>
      </c>
      <c r="B9" s="227" t="s">
        <v>165</v>
      </c>
      <c r="C9" s="239">
        <f>C7</f>
        <v>12600</v>
      </c>
      <c r="D9" s="239">
        <f>D7</f>
        <v>12800</v>
      </c>
    </row>
    <row r="10" spans="1:4" s="200" customFormat="1" ht="12.75">
      <c r="A10" s="210"/>
      <c r="B10" s="228" t="s">
        <v>287</v>
      </c>
      <c r="C10" s="236"/>
      <c r="D10" s="236"/>
    </row>
    <row r="11" spans="1:4" s="200" customFormat="1" ht="12.75" customHeight="1">
      <c r="A11" s="210"/>
      <c r="B11" s="228" t="s">
        <v>288</v>
      </c>
      <c r="C11" s="239">
        <f>C9-C12</f>
        <v>9396.583</v>
      </c>
      <c r="D11" s="239">
        <f>D9-D12</f>
        <v>9383.022</v>
      </c>
    </row>
    <row r="12" spans="1:4" s="200" customFormat="1" ht="12.75">
      <c r="A12" s="210"/>
      <c r="B12" s="228" t="s">
        <v>289</v>
      </c>
      <c r="C12" s="257">
        <v>3203.417</v>
      </c>
      <c r="D12" s="257">
        <v>3416.978</v>
      </c>
    </row>
    <row r="13" spans="1:4" s="200" customFormat="1" ht="27.75" customHeight="1" thickBot="1">
      <c r="A13" s="205" t="s">
        <v>109</v>
      </c>
      <c r="B13" s="246" t="s">
        <v>277</v>
      </c>
      <c r="C13" s="237" t="s">
        <v>319</v>
      </c>
      <c r="D13" s="237" t="s">
        <v>319</v>
      </c>
    </row>
    <row r="14" spans="1:4" s="200" customFormat="1" ht="12.75" customHeight="1" hidden="1">
      <c r="A14" s="211" t="s">
        <v>157</v>
      </c>
      <c r="B14" s="230"/>
      <c r="C14" s="235"/>
      <c r="D14" s="235"/>
    </row>
    <row r="15" spans="1:4" s="200" customFormat="1" ht="12.75">
      <c r="A15" s="204" t="s">
        <v>94</v>
      </c>
      <c r="B15" s="231" t="s">
        <v>171</v>
      </c>
      <c r="C15" s="238" t="s">
        <v>319</v>
      </c>
      <c r="D15" s="238" t="s">
        <v>319</v>
      </c>
    </row>
    <row r="16" spans="1:4" s="200" customFormat="1" ht="10.5" customHeight="1">
      <c r="A16" s="212"/>
      <c r="B16" s="228" t="s">
        <v>287</v>
      </c>
      <c r="C16" s="239"/>
      <c r="D16" s="239"/>
    </row>
    <row r="17" spans="1:4" s="200" customFormat="1" ht="11.25" customHeight="1">
      <c r="A17" s="212"/>
      <c r="B17" s="228" t="s">
        <v>288</v>
      </c>
      <c r="C17" s="237" t="s">
        <v>319</v>
      </c>
      <c r="D17" s="237" t="s">
        <v>319</v>
      </c>
    </row>
    <row r="18" spans="1:4" s="200" customFormat="1" ht="9.75" customHeight="1">
      <c r="A18" s="212"/>
      <c r="B18" s="228" t="s">
        <v>289</v>
      </c>
      <c r="C18" s="237" t="s">
        <v>319</v>
      </c>
      <c r="D18" s="237" t="s">
        <v>319</v>
      </c>
    </row>
    <row r="19" spans="1:4" s="200" customFormat="1" ht="10.5" customHeight="1">
      <c r="A19" s="213" t="s">
        <v>91</v>
      </c>
      <c r="B19" s="229" t="s">
        <v>172</v>
      </c>
      <c r="C19" s="237" t="s">
        <v>319</v>
      </c>
      <c r="D19" s="237" t="s">
        <v>319</v>
      </c>
    </row>
    <row r="20" spans="1:4" s="200" customFormat="1" ht="12.75">
      <c r="A20" s="212"/>
      <c r="B20" s="228" t="s">
        <v>57</v>
      </c>
      <c r="C20" s="237" t="s">
        <v>319</v>
      </c>
      <c r="D20" s="237" t="s">
        <v>319</v>
      </c>
    </row>
    <row r="21" spans="1:4" s="200" customFormat="1" ht="12.75">
      <c r="A21" s="212" t="s">
        <v>92</v>
      </c>
      <c r="B21" s="228" t="s">
        <v>173</v>
      </c>
      <c r="C21" s="237" t="s">
        <v>319</v>
      </c>
      <c r="D21" s="237" t="s">
        <v>319</v>
      </c>
    </row>
    <row r="22" spans="1:4" s="200" customFormat="1" ht="12.75">
      <c r="A22" s="212" t="s">
        <v>130</v>
      </c>
      <c r="B22" s="228" t="s">
        <v>174</v>
      </c>
      <c r="C22" s="237" t="s">
        <v>319</v>
      </c>
      <c r="D22" s="237" t="s">
        <v>319</v>
      </c>
    </row>
    <row r="23" spans="1:4" s="200" customFormat="1" ht="11.25" customHeight="1">
      <c r="A23" s="212"/>
      <c r="B23" s="228" t="s">
        <v>287</v>
      </c>
      <c r="C23" s="236"/>
      <c r="D23" s="236"/>
    </row>
    <row r="24" spans="1:4" s="200" customFormat="1" ht="12.75">
      <c r="A24" s="212"/>
      <c r="B24" s="228" t="s">
        <v>288</v>
      </c>
      <c r="C24" s="237" t="s">
        <v>319</v>
      </c>
      <c r="D24" s="237" t="s">
        <v>319</v>
      </c>
    </row>
    <row r="25" spans="1:4" s="200" customFormat="1" ht="12.75">
      <c r="A25" s="212"/>
      <c r="B25" s="228" t="s">
        <v>289</v>
      </c>
      <c r="C25" s="237" t="s">
        <v>319</v>
      </c>
      <c r="D25" s="237" t="s">
        <v>319</v>
      </c>
    </row>
    <row r="26" spans="1:4" s="200" customFormat="1" ht="17.25" customHeight="1">
      <c r="A26" s="212" t="s">
        <v>131</v>
      </c>
      <c r="B26" s="228" t="s">
        <v>278</v>
      </c>
      <c r="C26" s="237" t="s">
        <v>319</v>
      </c>
      <c r="D26" s="237" t="s">
        <v>319</v>
      </c>
    </row>
    <row r="27" spans="1:112" s="202" customFormat="1" ht="12" customHeight="1">
      <c r="A27" s="214" t="s">
        <v>284</v>
      </c>
      <c r="B27" s="228" t="s">
        <v>175</v>
      </c>
      <c r="C27" s="237" t="s">
        <v>319</v>
      </c>
      <c r="D27" s="237" t="s">
        <v>319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</row>
    <row r="28" spans="1:112" s="200" customFormat="1" ht="12.75">
      <c r="A28" s="214"/>
      <c r="B28" s="228" t="s">
        <v>279</v>
      </c>
      <c r="C28" s="237" t="s">
        <v>319</v>
      </c>
      <c r="D28" s="237" t="s">
        <v>319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</row>
    <row r="29" spans="1:4" s="200" customFormat="1" ht="12" customHeight="1" thickBot="1">
      <c r="A29" s="215"/>
      <c r="B29" s="247" t="s">
        <v>280</v>
      </c>
      <c r="C29" s="241" t="s">
        <v>319</v>
      </c>
      <c r="D29" s="241" t="s">
        <v>319</v>
      </c>
    </row>
    <row r="30" spans="1:4" s="200" customFormat="1" ht="12.75">
      <c r="A30" s="216" t="s">
        <v>95</v>
      </c>
      <c r="B30" s="231" t="s">
        <v>281</v>
      </c>
      <c r="C30" s="258">
        <f>C9</f>
        <v>12600</v>
      </c>
      <c r="D30" s="258">
        <f>D9</f>
        <v>12800</v>
      </c>
    </row>
    <row r="31" spans="1:4" s="200" customFormat="1" ht="12.75">
      <c r="A31" s="213"/>
      <c r="B31" s="228" t="s">
        <v>279</v>
      </c>
      <c r="C31" s="237" t="s">
        <v>319</v>
      </c>
      <c r="D31" s="237" t="s">
        <v>319</v>
      </c>
    </row>
    <row r="32" spans="1:4" s="200" customFormat="1" ht="12.75">
      <c r="A32" s="213"/>
      <c r="B32" s="228" t="s">
        <v>280</v>
      </c>
      <c r="C32" s="239">
        <f>C30</f>
        <v>12600</v>
      </c>
      <c r="D32" s="239">
        <f>D30</f>
        <v>12800</v>
      </c>
    </row>
    <row r="33" spans="1:4" s="200" customFormat="1" ht="22.5" customHeight="1">
      <c r="A33" s="212"/>
      <c r="B33" s="228" t="s">
        <v>282</v>
      </c>
      <c r="C33" s="237" t="s">
        <v>319</v>
      </c>
      <c r="D33" s="237" t="s">
        <v>319</v>
      </c>
    </row>
    <row r="34" spans="1:4" s="200" customFormat="1" ht="24" hidden="1">
      <c r="A34" s="212"/>
      <c r="B34" s="228" t="s">
        <v>283</v>
      </c>
      <c r="C34" s="236"/>
      <c r="D34" s="236"/>
    </row>
    <row r="35" spans="1:4" s="200" customFormat="1" ht="12.75">
      <c r="A35" s="212" t="s">
        <v>114</v>
      </c>
      <c r="B35" s="228" t="s">
        <v>170</v>
      </c>
      <c r="C35" s="540">
        <v>360</v>
      </c>
      <c r="D35" s="540">
        <v>359.093</v>
      </c>
    </row>
    <row r="36" spans="1:4" s="200" customFormat="1" ht="12.75">
      <c r="A36" s="212"/>
      <c r="B36" s="228" t="s">
        <v>279</v>
      </c>
      <c r="C36" s="541" t="s">
        <v>319</v>
      </c>
      <c r="D36" s="541" t="s">
        <v>319</v>
      </c>
    </row>
    <row r="37" spans="1:4" s="200" customFormat="1" ht="12.75">
      <c r="A37" s="212"/>
      <c r="B37" s="228" t="s">
        <v>280</v>
      </c>
      <c r="C37" s="540">
        <f>C35</f>
        <v>360</v>
      </c>
      <c r="D37" s="540">
        <f>D35</f>
        <v>359.093</v>
      </c>
    </row>
    <row r="38" spans="1:4" s="200" customFormat="1" ht="12.75">
      <c r="A38" s="212"/>
      <c r="B38" s="228" t="s">
        <v>57</v>
      </c>
      <c r="C38" s="540">
        <f>C35/C32*100</f>
        <v>2.857142857142857</v>
      </c>
      <c r="D38" s="540">
        <f>D35/D32*100</f>
        <v>2.8054140625</v>
      </c>
    </row>
    <row r="39" spans="1:4" s="200" customFormat="1" ht="12.75">
      <c r="A39" s="212" t="s">
        <v>115</v>
      </c>
      <c r="B39" s="228" t="s">
        <v>176</v>
      </c>
      <c r="C39" s="540">
        <f>C32-C37</f>
        <v>12240</v>
      </c>
      <c r="D39" s="540">
        <f>D32-D37</f>
        <v>12440.907</v>
      </c>
    </row>
    <row r="40" spans="1:4" s="200" customFormat="1" ht="12.75">
      <c r="A40" s="212"/>
      <c r="B40" s="228" t="s">
        <v>279</v>
      </c>
      <c r="C40" s="541" t="s">
        <v>319</v>
      </c>
      <c r="D40" s="541" t="s">
        <v>319</v>
      </c>
    </row>
    <row r="41" spans="1:4" s="200" customFormat="1" ht="12.75">
      <c r="A41" s="212"/>
      <c r="B41" s="228" t="s">
        <v>280</v>
      </c>
      <c r="C41" s="541"/>
      <c r="D41" s="541"/>
    </row>
    <row r="42" spans="1:4" s="200" customFormat="1" ht="12.75">
      <c r="A42" s="212" t="s">
        <v>203</v>
      </c>
      <c r="B42" s="228" t="s">
        <v>177</v>
      </c>
      <c r="C42" s="541" t="s">
        <v>319</v>
      </c>
      <c r="D42" s="541" t="s">
        <v>319</v>
      </c>
    </row>
    <row r="43" spans="1:4" s="200" customFormat="1" ht="12.75">
      <c r="A43" s="212"/>
      <c r="B43" s="228" t="s">
        <v>279</v>
      </c>
      <c r="C43" s="541" t="s">
        <v>319</v>
      </c>
      <c r="D43" s="541" t="s">
        <v>319</v>
      </c>
    </row>
    <row r="44" spans="1:4" s="200" customFormat="1" ht="12.75">
      <c r="A44" s="212"/>
      <c r="B44" s="228" t="s">
        <v>287</v>
      </c>
      <c r="C44" s="540"/>
      <c r="D44" s="540"/>
    </row>
    <row r="45" spans="1:4" s="200" customFormat="1" ht="12.75">
      <c r="A45" s="212"/>
      <c r="B45" s="228" t="s">
        <v>288</v>
      </c>
      <c r="C45" s="541" t="s">
        <v>319</v>
      </c>
      <c r="D45" s="541" t="s">
        <v>319</v>
      </c>
    </row>
    <row r="46" spans="1:11" s="200" customFormat="1" ht="12.75">
      <c r="A46" s="212"/>
      <c r="B46" s="228" t="s">
        <v>289</v>
      </c>
      <c r="C46" s="541" t="s">
        <v>319</v>
      </c>
      <c r="D46" s="541" t="s">
        <v>319</v>
      </c>
      <c r="E46" s="689">
        <f>D30-D37-D58</f>
        <v>11987.199999999999</v>
      </c>
      <c r="F46" s="689">
        <f>D30-D35-D58</f>
        <v>11987.199999999999</v>
      </c>
      <c r="G46" s="690"/>
      <c r="H46" s="690"/>
      <c r="I46" s="690"/>
      <c r="J46" s="690"/>
      <c r="K46" s="690"/>
    </row>
    <row r="47" spans="1:11" s="200" customFormat="1" ht="12.75">
      <c r="A47" s="212"/>
      <c r="B47" s="228" t="s">
        <v>280</v>
      </c>
      <c r="C47" s="541">
        <f>C39</f>
        <v>12240</v>
      </c>
      <c r="D47" s="541">
        <f>D39</f>
        <v>12440.907</v>
      </c>
      <c r="E47" s="690"/>
      <c r="F47" s="690"/>
      <c r="G47" s="690"/>
      <c r="H47" s="690"/>
      <c r="I47" s="690"/>
      <c r="J47" s="690"/>
      <c r="K47" s="690"/>
    </row>
    <row r="48" spans="1:11" s="200" customFormat="1" ht="12.75">
      <c r="A48" s="212"/>
      <c r="B48" s="228" t="s">
        <v>287</v>
      </c>
      <c r="C48" s="648"/>
      <c r="D48" s="648"/>
      <c r="E48" s="690">
        <v>5300</v>
      </c>
      <c r="F48" s="690">
        <f>F46*G48</f>
        <v>5394.24</v>
      </c>
      <c r="G48" s="690">
        <v>0.45</v>
      </c>
      <c r="H48" s="690">
        <v>5150</v>
      </c>
      <c r="I48" s="690"/>
      <c r="J48" s="690"/>
      <c r="K48" s="690"/>
    </row>
    <row r="49" spans="1:11" s="200" customFormat="1" ht="12.75">
      <c r="A49" s="212"/>
      <c r="B49" s="228" t="s">
        <v>288</v>
      </c>
      <c r="C49" s="541">
        <v>5300</v>
      </c>
      <c r="D49" s="541">
        <v>5300</v>
      </c>
      <c r="E49" s="690">
        <v>2800</v>
      </c>
      <c r="F49" s="690">
        <f>G49*F46</f>
        <v>2397.44</v>
      </c>
      <c r="G49" s="689">
        <v>0.2</v>
      </c>
      <c r="H49" s="690">
        <v>2600</v>
      </c>
      <c r="I49" s="690"/>
      <c r="J49" s="690">
        <f>H49+H52</f>
        <v>2950</v>
      </c>
      <c r="K49" s="690"/>
    </row>
    <row r="50" spans="1:11" s="200" customFormat="1" ht="12.75">
      <c r="A50" s="212"/>
      <c r="B50" s="228" t="s">
        <v>289</v>
      </c>
      <c r="C50" s="541">
        <v>2700</v>
      </c>
      <c r="D50" s="541">
        <v>2800</v>
      </c>
      <c r="E50" s="689">
        <f>E46-E48-E49-E52</f>
        <v>3487.199999999999</v>
      </c>
      <c r="F50" s="690">
        <f>G50*F46</f>
        <v>3596.1599999999994</v>
      </c>
      <c r="G50" s="690">
        <v>0.3</v>
      </c>
      <c r="H50" s="690">
        <v>3700</v>
      </c>
      <c r="I50" s="690"/>
      <c r="J50" s="690"/>
      <c r="K50" s="690"/>
    </row>
    <row r="51" spans="1:11" s="200" customFormat="1" ht="24" hidden="1">
      <c r="A51" s="212"/>
      <c r="B51" s="228" t="s">
        <v>283</v>
      </c>
      <c r="C51" s="541" t="s">
        <v>319</v>
      </c>
      <c r="D51" s="541" t="s">
        <v>319</v>
      </c>
      <c r="E51" s="690">
        <f>E$46*G51</f>
        <v>3768.503177724564</v>
      </c>
      <c r="F51" s="690"/>
      <c r="G51" s="690">
        <v>0.3143772672287577</v>
      </c>
      <c r="H51" s="690"/>
      <c r="I51" s="690"/>
      <c r="J51" s="690"/>
      <c r="K51" s="690"/>
    </row>
    <row r="52" spans="1:11" s="200" customFormat="1" ht="17.25" customHeight="1">
      <c r="A52" s="212" t="s">
        <v>204</v>
      </c>
      <c r="B52" s="228" t="s">
        <v>278</v>
      </c>
      <c r="C52" s="541" t="s">
        <v>319</v>
      </c>
      <c r="D52" s="541" t="s">
        <v>319</v>
      </c>
      <c r="E52" s="690">
        <v>400</v>
      </c>
      <c r="F52" s="690">
        <f>G52*F46</f>
        <v>599.36</v>
      </c>
      <c r="G52" s="690">
        <v>0.05</v>
      </c>
      <c r="H52" s="690">
        <v>350</v>
      </c>
      <c r="I52" s="690"/>
      <c r="J52" s="690"/>
      <c r="K52" s="690"/>
    </row>
    <row r="53" spans="1:10" s="200" customFormat="1" ht="13.5" thickBot="1">
      <c r="A53" s="217" t="s">
        <v>290</v>
      </c>
      <c r="B53" s="232" t="s">
        <v>178</v>
      </c>
      <c r="C53" s="645">
        <f>C47-C49-C50</f>
        <v>4240</v>
      </c>
      <c r="D53" s="645">
        <f>D47-D49-D50</f>
        <v>4340.906999999999</v>
      </c>
      <c r="I53" s="690"/>
      <c r="J53" s="690"/>
    </row>
    <row r="54" spans="1:10" s="200" customFormat="1" ht="12.75">
      <c r="A54" s="218" t="s">
        <v>96</v>
      </c>
      <c r="B54" s="231" t="s">
        <v>291</v>
      </c>
      <c r="C54" s="646">
        <f>C53</f>
        <v>4240</v>
      </c>
      <c r="D54" s="646">
        <f>D53</f>
        <v>4340.906999999999</v>
      </c>
      <c r="I54" s="690"/>
      <c r="J54" s="690"/>
    </row>
    <row r="55" spans="1:4" s="200" customFormat="1" ht="23.25" customHeight="1">
      <c r="A55" s="212"/>
      <c r="B55" s="228" t="s">
        <v>285</v>
      </c>
      <c r="C55" s="237" t="s">
        <v>319</v>
      </c>
      <c r="D55" s="237" t="s">
        <v>319</v>
      </c>
    </row>
    <row r="56" spans="1:4" s="200" customFormat="1" ht="12.75">
      <c r="A56" s="212"/>
      <c r="B56" s="228" t="s">
        <v>279</v>
      </c>
      <c r="C56" s="237" t="s">
        <v>319</v>
      </c>
      <c r="D56" s="237" t="s">
        <v>319</v>
      </c>
    </row>
    <row r="57" spans="1:4" s="200" customFormat="1" ht="12.75">
      <c r="A57" s="212"/>
      <c r="B57" s="228" t="s">
        <v>280</v>
      </c>
      <c r="C57" s="646">
        <f>C54</f>
        <v>4240</v>
      </c>
      <c r="D57" s="646">
        <f>D54</f>
        <v>4340.906999999999</v>
      </c>
    </row>
    <row r="58" spans="1:4" s="200" customFormat="1" ht="12.75">
      <c r="A58" s="212" t="s">
        <v>53</v>
      </c>
      <c r="B58" s="228" t="s">
        <v>179</v>
      </c>
      <c r="C58" s="540">
        <v>440</v>
      </c>
      <c r="D58" s="540">
        <v>453.707</v>
      </c>
    </row>
    <row r="59" spans="1:4" s="200" customFormat="1" ht="12.75">
      <c r="A59" s="212"/>
      <c r="B59" s="228" t="s">
        <v>57</v>
      </c>
      <c r="C59" s="329">
        <f>C58/(C9-C37)*100</f>
        <v>3.594771241830065</v>
      </c>
      <c r="D59" s="329">
        <f>D58/(D9-D37)*100</f>
        <v>3.646896484315814</v>
      </c>
    </row>
    <row r="60" spans="1:4" s="200" customFormat="1" ht="12.75">
      <c r="A60" s="212" t="s">
        <v>54</v>
      </c>
      <c r="B60" s="228" t="s">
        <v>180</v>
      </c>
      <c r="C60" s="329">
        <f>C57-C58</f>
        <v>3800</v>
      </c>
      <c r="D60" s="329">
        <f>D57-D58</f>
        <v>3887.1999999999994</v>
      </c>
    </row>
    <row r="61" spans="1:4" s="200" customFormat="1" ht="12.75">
      <c r="A61" s="212" t="s">
        <v>18</v>
      </c>
      <c r="B61" s="228" t="s">
        <v>181</v>
      </c>
      <c r="C61" s="329">
        <f>C60</f>
        <v>3800</v>
      </c>
      <c r="D61" s="329">
        <f>D60</f>
        <v>3887.1999999999994</v>
      </c>
    </row>
    <row r="62" spans="1:4" s="200" customFormat="1" ht="12.75">
      <c r="A62" s="212"/>
      <c r="B62" s="228" t="s">
        <v>288</v>
      </c>
      <c r="C62" s="329">
        <v>3500</v>
      </c>
      <c r="D62" s="329">
        <v>3487.199999999999</v>
      </c>
    </row>
    <row r="63" spans="1:4" s="200" customFormat="1" ht="12" customHeight="1">
      <c r="A63" s="212"/>
      <c r="B63" s="228" t="s">
        <v>289</v>
      </c>
      <c r="C63" s="540">
        <f>C60-C62</f>
        <v>300</v>
      </c>
      <c r="D63" s="540">
        <f>D60-D62</f>
        <v>400.00000000000045</v>
      </c>
    </row>
    <row r="64" spans="1:4" s="200" customFormat="1" ht="16.5" customHeight="1" thickBot="1">
      <c r="A64" s="219" t="s">
        <v>292</v>
      </c>
      <c r="B64" s="232" t="s">
        <v>278</v>
      </c>
      <c r="C64" s="241" t="s">
        <v>319</v>
      </c>
      <c r="D64" s="241" t="s">
        <v>319</v>
      </c>
    </row>
    <row r="65" spans="1:8" s="93" customFormat="1" ht="6.75" customHeight="1">
      <c r="A65" s="220"/>
      <c r="B65" s="221"/>
      <c r="C65" s="221"/>
      <c r="D65" s="220"/>
      <c r="E65" s="220"/>
      <c r="F65" s="696"/>
      <c r="G65" s="696"/>
      <c r="H65" s="696"/>
    </row>
    <row r="66" spans="1:8" s="93" customFormat="1" ht="6.75" customHeight="1">
      <c r="A66" s="220"/>
      <c r="B66" s="221"/>
      <c r="C66" s="221"/>
      <c r="D66" s="220"/>
      <c r="E66" s="220"/>
      <c r="F66" s="696"/>
      <c r="G66" s="696"/>
      <c r="H66" s="696"/>
    </row>
    <row r="67" spans="2:9" s="110" customFormat="1" ht="18.75">
      <c r="B67" s="604" t="s">
        <v>623</v>
      </c>
      <c r="C67" s="584"/>
      <c r="D67" s="581"/>
      <c r="E67" s="117"/>
      <c r="F67" s="117"/>
      <c r="G67" s="117"/>
      <c r="H67" s="117"/>
      <c r="I67" s="117"/>
    </row>
    <row r="68" spans="2:9" s="118" customFormat="1" ht="20.25">
      <c r="B68" s="605" t="s">
        <v>582</v>
      </c>
      <c r="C68" s="604"/>
      <c r="D68" s="584"/>
      <c r="E68" s="122"/>
      <c r="F68" s="122"/>
      <c r="G68" s="122"/>
      <c r="H68" s="122"/>
      <c r="I68" s="122"/>
    </row>
    <row r="69" spans="2:9" s="118" customFormat="1" ht="7.5" customHeight="1">
      <c r="B69" s="121"/>
      <c r="C69" s="119"/>
      <c r="E69" s="122"/>
      <c r="F69" s="122"/>
      <c r="G69" s="122"/>
      <c r="H69" s="122"/>
      <c r="I69" s="122"/>
    </row>
    <row r="70" spans="1:5" s="199" customFormat="1" ht="16.5" customHeight="1">
      <c r="A70" s="222"/>
      <c r="B70" s="599" t="s">
        <v>313</v>
      </c>
      <c r="C70" s="599"/>
      <c r="D70" s="600"/>
      <c r="E70" s="224"/>
    </row>
    <row r="71" spans="1:5" s="199" customFormat="1" ht="16.5" customHeight="1">
      <c r="A71" s="222"/>
      <c r="B71" s="601" t="s">
        <v>585</v>
      </c>
      <c r="C71" s="601"/>
      <c r="D71" s="602"/>
      <c r="E71" s="223"/>
    </row>
    <row r="72" spans="1:5" ht="19.5" customHeight="1">
      <c r="A72" s="222"/>
      <c r="D72" s="222"/>
      <c r="E72" s="222"/>
    </row>
    <row r="73" ht="12.75">
      <c r="A73" s="600" t="s">
        <v>339</v>
      </c>
    </row>
    <row r="74" spans="1:3" ht="12.75">
      <c r="A74" s="600" t="s">
        <v>338</v>
      </c>
      <c r="C74" s="203"/>
    </row>
    <row r="75" ht="12.75">
      <c r="C75" s="203"/>
    </row>
  </sheetData>
  <sheetProtection/>
  <mergeCells count="1">
    <mergeCell ref="A2:D2"/>
  </mergeCells>
  <printOptions horizontalCentered="1"/>
  <pageMargins left="0.3937007874015748" right="0.1968503937007874" top="0.1968503937007874" bottom="0" header="0.1968503937007874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G75"/>
  <sheetViews>
    <sheetView zoomScalePageLayoutView="0" workbookViewId="0" topLeftCell="A31">
      <selection activeCell="E15" sqref="E15"/>
    </sheetView>
  </sheetViews>
  <sheetFormatPr defaultColWidth="9.00390625" defaultRowHeight="12.75"/>
  <cols>
    <col min="1" max="1" width="10.00390625" style="92" customWidth="1"/>
    <col min="2" max="2" width="59.00390625" style="94" customWidth="1"/>
    <col min="3" max="3" width="36.625" style="94" customWidth="1"/>
    <col min="4" max="4" width="11.50390625" style="92" customWidth="1"/>
    <col min="5" max="5" width="12.00390625" style="92" customWidth="1"/>
    <col min="6" max="6" width="10.50390625" style="92" bestFit="1" customWidth="1"/>
    <col min="7" max="16384" width="9.375" style="92" customWidth="1"/>
  </cols>
  <sheetData>
    <row r="1" spans="1:4" ht="21.75" customHeight="1">
      <c r="A1" s="46"/>
      <c r="B1" s="47"/>
      <c r="D1" s="225" t="s">
        <v>276</v>
      </c>
    </row>
    <row r="2" spans="1:4" ht="30" customHeight="1">
      <c r="A2" s="707" t="s">
        <v>584</v>
      </c>
      <c r="B2" s="707"/>
      <c r="C2" s="707"/>
      <c r="D2" s="707"/>
    </row>
    <row r="3" spans="1:4" ht="12.75" customHeight="1" thickBot="1">
      <c r="A3" s="49" t="s">
        <v>46</v>
      </c>
      <c r="B3" s="50"/>
      <c r="C3" s="50"/>
      <c r="D3" s="91"/>
    </row>
    <row r="4" spans="1:3" s="200" customFormat="1" ht="35.25" customHeight="1" thickBot="1">
      <c r="A4" s="204" t="s">
        <v>119</v>
      </c>
      <c r="B4" s="226" t="s">
        <v>59</v>
      </c>
      <c r="C4" s="256" t="s">
        <v>614</v>
      </c>
    </row>
    <row r="5" spans="1:3" s="200" customFormat="1" ht="14.25" customHeight="1" thickBot="1">
      <c r="A5" s="205">
        <v>1</v>
      </c>
      <c r="B5" s="242">
        <v>2</v>
      </c>
      <c r="C5" s="248">
        <v>7</v>
      </c>
    </row>
    <row r="6" spans="1:3" s="200" customFormat="1" ht="13.5" customHeight="1">
      <c r="A6" s="206"/>
      <c r="B6" s="243" t="s">
        <v>286</v>
      </c>
      <c r="C6" s="249"/>
    </row>
    <row r="7" spans="1:3" s="200" customFormat="1" ht="24.75" customHeight="1" thickBot="1">
      <c r="A7" s="207"/>
      <c r="B7" s="244" t="s">
        <v>308</v>
      </c>
      <c r="C7" s="233">
        <v>12338.428999999998</v>
      </c>
    </row>
    <row r="8" spans="1:3" s="200" customFormat="1" ht="7.5" customHeight="1" thickBot="1">
      <c r="A8" s="208"/>
      <c r="B8" s="245"/>
      <c r="C8" s="239"/>
    </row>
    <row r="9" spans="1:3" s="200" customFormat="1" ht="12.75" customHeight="1">
      <c r="A9" s="209" t="s">
        <v>93</v>
      </c>
      <c r="B9" s="227" t="s">
        <v>165</v>
      </c>
      <c r="C9" s="239">
        <f>C7</f>
        <v>12338.428999999998</v>
      </c>
    </row>
    <row r="10" spans="1:3" s="200" customFormat="1" ht="12.75">
      <c r="A10" s="210"/>
      <c r="B10" s="228" t="s">
        <v>287</v>
      </c>
      <c r="C10" s="239"/>
    </row>
    <row r="11" spans="1:3" s="200" customFormat="1" ht="12.75" customHeight="1">
      <c r="A11" s="210"/>
      <c r="B11" s="228" t="s">
        <v>288</v>
      </c>
      <c r="C11" s="239">
        <f>C9-C12</f>
        <v>9235.526999999998</v>
      </c>
    </row>
    <row r="12" spans="1:3" s="200" customFormat="1" ht="12.75">
      <c r="A12" s="210"/>
      <c r="B12" s="228" t="s">
        <v>289</v>
      </c>
      <c r="C12" s="239">
        <v>3102.902</v>
      </c>
    </row>
    <row r="13" spans="1:3" s="200" customFormat="1" ht="27.75" customHeight="1" thickBot="1">
      <c r="A13" s="205" t="s">
        <v>109</v>
      </c>
      <c r="B13" s="246" t="s">
        <v>277</v>
      </c>
      <c r="C13" s="237" t="s">
        <v>319</v>
      </c>
    </row>
    <row r="14" spans="1:3" s="200" customFormat="1" ht="12.75" customHeight="1" hidden="1">
      <c r="A14" s="211" t="s">
        <v>157</v>
      </c>
      <c r="B14" s="230"/>
      <c r="C14" s="239"/>
    </row>
    <row r="15" spans="1:3" s="200" customFormat="1" ht="12.75">
      <c r="A15" s="204" t="s">
        <v>94</v>
      </c>
      <c r="B15" s="231" t="s">
        <v>171</v>
      </c>
      <c r="C15" s="238" t="s">
        <v>319</v>
      </c>
    </row>
    <row r="16" spans="1:3" s="200" customFormat="1" ht="10.5" customHeight="1">
      <c r="A16" s="212"/>
      <c r="B16" s="228" t="s">
        <v>287</v>
      </c>
      <c r="C16" s="239"/>
    </row>
    <row r="17" spans="1:3" s="200" customFormat="1" ht="11.25" customHeight="1">
      <c r="A17" s="212"/>
      <c r="B17" s="228" t="s">
        <v>288</v>
      </c>
      <c r="C17" s="237" t="s">
        <v>319</v>
      </c>
    </row>
    <row r="18" spans="1:3" s="200" customFormat="1" ht="9.75" customHeight="1">
      <c r="A18" s="212"/>
      <c r="B18" s="228" t="s">
        <v>289</v>
      </c>
      <c r="C18" s="237" t="s">
        <v>319</v>
      </c>
    </row>
    <row r="19" spans="1:3" s="200" customFormat="1" ht="10.5" customHeight="1">
      <c r="A19" s="213" t="s">
        <v>91</v>
      </c>
      <c r="B19" s="229" t="s">
        <v>172</v>
      </c>
      <c r="C19" s="237" t="s">
        <v>319</v>
      </c>
    </row>
    <row r="20" spans="1:3" s="200" customFormat="1" ht="12.75">
      <c r="A20" s="212"/>
      <c r="B20" s="228" t="s">
        <v>57</v>
      </c>
      <c r="C20" s="237" t="s">
        <v>319</v>
      </c>
    </row>
    <row r="21" spans="1:3" s="200" customFormat="1" ht="12.75">
      <c r="A21" s="212" t="s">
        <v>92</v>
      </c>
      <c r="B21" s="228" t="s">
        <v>173</v>
      </c>
      <c r="C21" s="237" t="s">
        <v>319</v>
      </c>
    </row>
    <row r="22" spans="1:3" s="200" customFormat="1" ht="12.75">
      <c r="A22" s="212" t="s">
        <v>130</v>
      </c>
      <c r="B22" s="228" t="s">
        <v>174</v>
      </c>
      <c r="C22" s="237" t="s">
        <v>319</v>
      </c>
    </row>
    <row r="23" spans="1:3" s="200" customFormat="1" ht="11.25" customHeight="1">
      <c r="A23" s="212"/>
      <c r="B23" s="228" t="s">
        <v>287</v>
      </c>
      <c r="C23" s="236"/>
    </row>
    <row r="24" spans="1:3" s="200" customFormat="1" ht="12.75">
      <c r="A24" s="212"/>
      <c r="B24" s="228" t="s">
        <v>288</v>
      </c>
      <c r="C24" s="237" t="s">
        <v>319</v>
      </c>
    </row>
    <row r="25" spans="1:3" s="200" customFormat="1" ht="12.75">
      <c r="A25" s="212"/>
      <c r="B25" s="228" t="s">
        <v>289</v>
      </c>
      <c r="C25" s="237" t="s">
        <v>319</v>
      </c>
    </row>
    <row r="26" spans="1:3" s="200" customFormat="1" ht="17.25" customHeight="1">
      <c r="A26" s="212" t="s">
        <v>131</v>
      </c>
      <c r="B26" s="228" t="s">
        <v>278</v>
      </c>
      <c r="C26" s="237" t="s">
        <v>319</v>
      </c>
    </row>
    <row r="27" spans="1:111" s="202" customFormat="1" ht="12" customHeight="1">
      <c r="A27" s="214" t="s">
        <v>284</v>
      </c>
      <c r="B27" s="228" t="s">
        <v>175</v>
      </c>
      <c r="C27" s="237" t="s">
        <v>319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</row>
    <row r="28" spans="1:111" s="200" customFormat="1" ht="12.75">
      <c r="A28" s="214"/>
      <c r="B28" s="228" t="s">
        <v>279</v>
      </c>
      <c r="C28" s="237" t="s">
        <v>319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</row>
    <row r="29" spans="1:3" s="200" customFormat="1" ht="12" customHeight="1" thickBot="1">
      <c r="A29" s="215"/>
      <c r="B29" s="247" t="s">
        <v>280</v>
      </c>
      <c r="C29" s="241" t="s">
        <v>319</v>
      </c>
    </row>
    <row r="30" spans="1:3" s="200" customFormat="1" ht="12.75">
      <c r="A30" s="216" t="s">
        <v>95</v>
      </c>
      <c r="B30" s="231" t="s">
        <v>281</v>
      </c>
      <c r="C30" s="258">
        <f>C9</f>
        <v>12338.428999999998</v>
      </c>
    </row>
    <row r="31" spans="1:3" s="200" customFormat="1" ht="12.75">
      <c r="A31" s="213"/>
      <c r="B31" s="228" t="s">
        <v>279</v>
      </c>
      <c r="C31" s="237" t="s">
        <v>319</v>
      </c>
    </row>
    <row r="32" spans="1:3" s="200" customFormat="1" ht="12.75">
      <c r="A32" s="213"/>
      <c r="B32" s="228" t="s">
        <v>280</v>
      </c>
      <c r="C32" s="239">
        <f>C30</f>
        <v>12338.428999999998</v>
      </c>
    </row>
    <row r="33" spans="1:3" s="200" customFormat="1" ht="22.5" customHeight="1">
      <c r="A33" s="212"/>
      <c r="B33" s="228" t="s">
        <v>282</v>
      </c>
      <c r="C33" s="237" t="s">
        <v>319</v>
      </c>
    </row>
    <row r="34" spans="1:3" s="200" customFormat="1" ht="24" hidden="1">
      <c r="A34" s="212"/>
      <c r="B34" s="228" t="s">
        <v>283</v>
      </c>
      <c r="C34" s="239"/>
    </row>
    <row r="35" spans="1:3" s="200" customFormat="1" ht="12.75">
      <c r="A35" s="212" t="s">
        <v>114</v>
      </c>
      <c r="B35" s="228" t="s">
        <v>170</v>
      </c>
      <c r="C35" s="329">
        <v>345.05429999999996</v>
      </c>
    </row>
    <row r="36" spans="1:3" s="200" customFormat="1" ht="12.75">
      <c r="A36" s="212"/>
      <c r="B36" s="228" t="s">
        <v>279</v>
      </c>
      <c r="C36" s="237" t="s">
        <v>319</v>
      </c>
    </row>
    <row r="37" spans="1:3" s="200" customFormat="1" ht="12.75">
      <c r="A37" s="212"/>
      <c r="B37" s="228" t="s">
        <v>280</v>
      </c>
      <c r="C37" s="329">
        <f>C35</f>
        <v>345.05429999999996</v>
      </c>
    </row>
    <row r="38" spans="1:3" s="200" customFormat="1" ht="12.75">
      <c r="A38" s="212"/>
      <c r="B38" s="228" t="s">
        <v>57</v>
      </c>
      <c r="C38" s="329">
        <f>C35/C32*100</f>
        <v>2.79658212564987</v>
      </c>
    </row>
    <row r="39" spans="1:3" s="200" customFormat="1" ht="12.75">
      <c r="A39" s="212" t="s">
        <v>115</v>
      </c>
      <c r="B39" s="228" t="s">
        <v>176</v>
      </c>
      <c r="C39" s="329">
        <f>C32-C35</f>
        <v>11993.374699999998</v>
      </c>
    </row>
    <row r="40" spans="1:3" s="200" customFormat="1" ht="12.75">
      <c r="A40" s="212"/>
      <c r="B40" s="228" t="s">
        <v>279</v>
      </c>
      <c r="C40" s="237" t="s">
        <v>319</v>
      </c>
    </row>
    <row r="41" spans="1:3" s="200" customFormat="1" ht="12.75">
      <c r="A41" s="212"/>
      <c r="B41" s="228" t="s">
        <v>280</v>
      </c>
      <c r="C41" s="237" t="s">
        <v>319</v>
      </c>
    </row>
    <row r="42" spans="1:3" s="200" customFormat="1" ht="12.75">
      <c r="A42" s="212" t="s">
        <v>203</v>
      </c>
      <c r="B42" s="228" t="s">
        <v>177</v>
      </c>
      <c r="C42" s="237" t="s">
        <v>319</v>
      </c>
    </row>
    <row r="43" spans="1:3" s="200" customFormat="1" ht="12.75">
      <c r="A43" s="212"/>
      <c r="B43" s="228" t="s">
        <v>279</v>
      </c>
      <c r="C43" s="237" t="s">
        <v>319</v>
      </c>
    </row>
    <row r="44" spans="1:3" s="200" customFormat="1" ht="12.75">
      <c r="A44" s="212"/>
      <c r="B44" s="228" t="s">
        <v>287</v>
      </c>
      <c r="C44" s="236"/>
    </row>
    <row r="45" spans="1:3" s="200" customFormat="1" ht="12.75">
      <c r="A45" s="212"/>
      <c r="B45" s="228" t="s">
        <v>288</v>
      </c>
      <c r="C45" s="237" t="s">
        <v>319</v>
      </c>
    </row>
    <row r="46" spans="1:3" s="200" customFormat="1" ht="12.75">
      <c r="A46" s="212"/>
      <c r="B46" s="228" t="s">
        <v>289</v>
      </c>
      <c r="C46" s="237" t="s">
        <v>319</v>
      </c>
    </row>
    <row r="47" spans="1:6" s="200" customFormat="1" ht="12.75">
      <c r="A47" s="212"/>
      <c r="B47" s="228" t="s">
        <v>280</v>
      </c>
      <c r="C47" s="541">
        <f>C39</f>
        <v>11993.374699999998</v>
      </c>
      <c r="E47" s="690"/>
      <c r="F47" s="690"/>
    </row>
    <row r="48" spans="1:6" s="200" customFormat="1" ht="12.75">
      <c r="A48" s="212"/>
      <c r="B48" s="228" t="s">
        <v>287</v>
      </c>
      <c r="C48" s="240"/>
      <c r="E48" s="690"/>
      <c r="F48" s="690"/>
    </row>
    <row r="49" spans="1:6" s="200" customFormat="1" ht="12.75">
      <c r="A49" s="212"/>
      <c r="B49" s="228" t="s">
        <v>288</v>
      </c>
      <c r="C49" s="541">
        <v>5016.4617</v>
      </c>
      <c r="E49" s="689">
        <f>C49</f>
        <v>5016.4617</v>
      </c>
      <c r="F49" s="690">
        <f>E49/E58</f>
        <v>0.4341400830894989</v>
      </c>
    </row>
    <row r="50" spans="1:6" s="200" customFormat="1" ht="12.75">
      <c r="A50" s="212"/>
      <c r="B50" s="228" t="s">
        <v>289</v>
      </c>
      <c r="C50" s="688">
        <v>2568.145</v>
      </c>
      <c r="E50" s="689">
        <f>C50</f>
        <v>2568.145</v>
      </c>
      <c r="F50" s="690">
        <f>E50/E58</f>
        <v>0.2222551970616822</v>
      </c>
    </row>
    <row r="51" spans="1:6" s="200" customFormat="1" ht="24" hidden="1">
      <c r="A51" s="212"/>
      <c r="B51" s="228" t="s">
        <v>283</v>
      </c>
      <c r="C51" s="239"/>
      <c r="E51" s="690"/>
      <c r="F51" s="690"/>
    </row>
    <row r="52" spans="1:6" s="200" customFormat="1" ht="17.25" customHeight="1">
      <c r="A52" s="212" t="s">
        <v>204</v>
      </c>
      <c r="B52" s="228" t="s">
        <v>278</v>
      </c>
      <c r="C52" s="237" t="s">
        <v>319</v>
      </c>
      <c r="E52" s="689">
        <f>C62</f>
        <v>3632.6098</v>
      </c>
      <c r="F52" s="690">
        <f>E52/E58</f>
        <v>0.3143772672287577</v>
      </c>
    </row>
    <row r="53" spans="1:6" s="200" customFormat="1" ht="13.5" thickBot="1">
      <c r="A53" s="217" t="s">
        <v>290</v>
      </c>
      <c r="B53" s="232" t="s">
        <v>178</v>
      </c>
      <c r="C53" s="645">
        <f>C47-C50-C49</f>
        <v>4408.767999999998</v>
      </c>
      <c r="E53" s="689">
        <f>C63</f>
        <v>337.7213999999981</v>
      </c>
      <c r="F53" s="690">
        <f>E53/E58</f>
        <v>0.029227452620061083</v>
      </c>
    </row>
    <row r="54" spans="1:6" s="200" customFormat="1" ht="12.75">
      <c r="A54" s="218" t="s">
        <v>96</v>
      </c>
      <c r="B54" s="231" t="s">
        <v>291</v>
      </c>
      <c r="C54" s="646">
        <f>C53</f>
        <v>4408.767999999998</v>
      </c>
      <c r="E54" s="689">
        <f>C58</f>
        <v>438.43679999999995</v>
      </c>
      <c r="F54" s="690"/>
    </row>
    <row r="55" spans="1:6" s="200" customFormat="1" ht="23.25" customHeight="1">
      <c r="A55" s="212"/>
      <c r="B55" s="228" t="s">
        <v>285</v>
      </c>
      <c r="C55" s="237" t="s">
        <v>319</v>
      </c>
      <c r="E55" s="689">
        <f>C37</f>
        <v>345.05429999999996</v>
      </c>
      <c r="F55" s="690"/>
    </row>
    <row r="56" spans="1:6" s="200" customFormat="1" ht="12.75">
      <c r="A56" s="212"/>
      <c r="B56" s="228" t="s">
        <v>279</v>
      </c>
      <c r="C56" s="237" t="s">
        <v>319</v>
      </c>
      <c r="E56" s="690"/>
      <c r="F56" s="690"/>
    </row>
    <row r="57" spans="1:6" s="200" customFormat="1" ht="12.75">
      <c r="A57" s="212"/>
      <c r="B57" s="228" t="s">
        <v>280</v>
      </c>
      <c r="C57" s="329">
        <f>C54</f>
        <v>4408.767999999998</v>
      </c>
      <c r="E57" s="689">
        <f>SUM(E49:E56)</f>
        <v>12338.428999999998</v>
      </c>
      <c r="F57" s="690"/>
    </row>
    <row r="58" spans="1:6" s="200" customFormat="1" ht="12.75">
      <c r="A58" s="212" t="s">
        <v>53</v>
      </c>
      <c r="B58" s="228" t="s">
        <v>179</v>
      </c>
      <c r="C58" s="329">
        <v>438.43679999999995</v>
      </c>
      <c r="E58" s="689">
        <f>E57-E54-E55</f>
        <v>11554.937899999999</v>
      </c>
      <c r="F58" s="690"/>
    </row>
    <row r="59" spans="1:6" s="200" customFormat="1" ht="12.75">
      <c r="A59" s="212"/>
      <c r="B59" s="228" t="s">
        <v>57</v>
      </c>
      <c r="C59" s="329">
        <f>C58/(C9-C37)*100</f>
        <v>3.655658319421972</v>
      </c>
      <c r="E59" s="690"/>
      <c r="F59" s="690"/>
    </row>
    <row r="60" spans="1:6" s="200" customFormat="1" ht="12.75">
      <c r="A60" s="212" t="s">
        <v>54</v>
      </c>
      <c r="B60" s="228" t="s">
        <v>180</v>
      </c>
      <c r="C60" s="329">
        <f>C57-C58</f>
        <v>3970.3311999999983</v>
      </c>
      <c r="E60" s="690"/>
      <c r="F60" s="690"/>
    </row>
    <row r="61" spans="1:6" s="200" customFormat="1" ht="12.75">
      <c r="A61" s="212" t="s">
        <v>18</v>
      </c>
      <c r="B61" s="228" t="s">
        <v>181</v>
      </c>
      <c r="C61" s="329">
        <f>C62+C63</f>
        <v>3970.3311999999983</v>
      </c>
      <c r="E61" s="690"/>
      <c r="F61" s="690"/>
    </row>
    <row r="62" spans="1:3" s="200" customFormat="1" ht="12.75">
      <c r="A62" s="212"/>
      <c r="B62" s="228" t="s">
        <v>288</v>
      </c>
      <c r="C62" s="329">
        <f>3602.6098+30</f>
        <v>3632.6098</v>
      </c>
    </row>
    <row r="63" spans="1:3" s="200" customFormat="1" ht="12" customHeight="1">
      <c r="A63" s="212"/>
      <c r="B63" s="228" t="s">
        <v>289</v>
      </c>
      <c r="C63" s="329">
        <f>C60-C62</f>
        <v>337.7213999999981</v>
      </c>
    </row>
    <row r="64" spans="1:3" s="200" customFormat="1" ht="16.5" customHeight="1" thickBot="1">
      <c r="A64" s="219" t="s">
        <v>292</v>
      </c>
      <c r="B64" s="232" t="s">
        <v>278</v>
      </c>
      <c r="C64" s="241" t="s">
        <v>319</v>
      </c>
    </row>
    <row r="65" spans="1:4" s="93" customFormat="1" ht="6.75" customHeight="1">
      <c r="A65" s="220"/>
      <c r="B65" s="221"/>
      <c r="C65" s="221"/>
      <c r="D65" s="220"/>
    </row>
    <row r="66" spans="1:4" s="93" customFormat="1" ht="6.75" customHeight="1">
      <c r="A66" s="220"/>
      <c r="B66" s="221"/>
      <c r="C66" s="221"/>
      <c r="D66" s="220"/>
    </row>
    <row r="67" spans="2:8" s="110" customFormat="1" ht="18.75">
      <c r="B67" s="604" t="s">
        <v>623</v>
      </c>
      <c r="C67" s="584"/>
      <c r="D67" s="581"/>
      <c r="E67" s="117"/>
      <c r="F67" s="117"/>
      <c r="G67" s="117"/>
      <c r="H67" s="117"/>
    </row>
    <row r="68" spans="2:8" s="118" customFormat="1" ht="20.25">
      <c r="B68" s="605" t="s">
        <v>582</v>
      </c>
      <c r="C68" s="604"/>
      <c r="D68" s="584"/>
      <c r="E68" s="122"/>
      <c r="F68" s="122"/>
      <c r="G68" s="122"/>
      <c r="H68" s="122"/>
    </row>
    <row r="69" spans="2:8" s="118" customFormat="1" ht="7.5" customHeight="1">
      <c r="B69" s="605"/>
      <c r="C69" s="604"/>
      <c r="D69" s="584"/>
      <c r="E69" s="122"/>
      <c r="F69" s="122"/>
      <c r="G69" s="122"/>
      <c r="H69" s="122"/>
    </row>
    <row r="70" spans="1:4" s="199" customFormat="1" ht="16.5" customHeight="1">
      <c r="A70" s="222"/>
      <c r="B70" s="599" t="s">
        <v>313</v>
      </c>
      <c r="C70" s="599"/>
      <c r="D70" s="224"/>
    </row>
    <row r="71" spans="1:4" s="199" customFormat="1" ht="16.5" customHeight="1">
      <c r="A71" s="222"/>
      <c r="B71" s="601" t="s">
        <v>585</v>
      </c>
      <c r="C71" s="601"/>
      <c r="D71" s="223"/>
    </row>
    <row r="72" spans="1:4" ht="19.5" customHeight="1">
      <c r="A72" s="222"/>
      <c r="D72" s="222"/>
    </row>
    <row r="73" ht="12.75">
      <c r="A73" s="600" t="s">
        <v>339</v>
      </c>
    </row>
    <row r="74" spans="1:3" ht="12.75">
      <c r="A74" s="600" t="s">
        <v>338</v>
      </c>
      <c r="C74" s="203"/>
    </row>
    <row r="75" ht="12.75">
      <c r="C75" s="203"/>
    </row>
  </sheetData>
  <sheetProtection/>
  <mergeCells count="1">
    <mergeCell ref="A2:D2"/>
  </mergeCells>
  <printOptions horizontalCentered="1"/>
  <pageMargins left="0.3937007874015748" right="0.1968503937007874" top="0.1968503937007874" bottom="0" header="0.1968503937007874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M57"/>
  <sheetViews>
    <sheetView zoomScale="85" zoomScaleNormal="85" zoomScalePageLayoutView="0" workbookViewId="0" topLeftCell="A4">
      <selection activeCell="H21" sqref="H21"/>
    </sheetView>
  </sheetViews>
  <sheetFormatPr defaultColWidth="9.00390625" defaultRowHeight="12.75"/>
  <cols>
    <col min="1" max="1" width="9.375" style="89" customWidth="1"/>
    <col min="2" max="2" width="39.875" style="89" customWidth="1"/>
    <col min="3" max="3" width="25.875" style="89" customWidth="1"/>
    <col min="4" max="4" width="30.50390625" style="89" customWidth="1"/>
  </cols>
  <sheetData>
    <row r="2" ht="18.75">
      <c r="D2" s="537" t="s">
        <v>380</v>
      </c>
    </row>
    <row r="3" spans="1:4" ht="15.75">
      <c r="A3" s="44"/>
      <c r="B3" s="52"/>
      <c r="C3" s="52"/>
      <c r="D3" s="19"/>
    </row>
    <row r="4" spans="1:4" s="125" customFormat="1" ht="18.75">
      <c r="A4" s="708" t="s">
        <v>314</v>
      </c>
      <c r="B4" s="708"/>
      <c r="C4" s="708"/>
      <c r="D4" s="708"/>
    </row>
    <row r="5" spans="1:4" s="125" customFormat="1" ht="18.75">
      <c r="A5" s="708" t="s">
        <v>586</v>
      </c>
      <c r="B5" s="708"/>
      <c r="C5" s="708"/>
      <c r="D5" s="708"/>
    </row>
    <row r="6" spans="1:4" s="125" customFormat="1" ht="18.75">
      <c r="A6" s="123"/>
      <c r="B6" s="123"/>
      <c r="C6" s="123"/>
      <c r="D6" s="124"/>
    </row>
    <row r="7" spans="1:4" ht="15.75">
      <c r="A7" s="108"/>
      <c r="B7" s="108"/>
      <c r="C7" s="108"/>
      <c r="D7" s="19"/>
    </row>
    <row r="8" spans="1:4" ht="13.5" thickBot="1">
      <c r="A8" s="50" t="s">
        <v>46</v>
      </c>
      <c r="B8" s="50"/>
      <c r="C8" s="50"/>
      <c r="D8" s="95" t="s">
        <v>205</v>
      </c>
    </row>
    <row r="9" spans="1:9" ht="15">
      <c r="A9" s="557" t="s">
        <v>119</v>
      </c>
      <c r="B9" s="555" t="s">
        <v>59</v>
      </c>
      <c r="C9" s="555">
        <v>2016</v>
      </c>
      <c r="D9" s="551">
        <v>2017</v>
      </c>
      <c r="E9" s="96"/>
      <c r="I9" s="550"/>
    </row>
    <row r="10" spans="1:9" ht="15">
      <c r="A10" s="558">
        <v>1</v>
      </c>
      <c r="B10" s="556">
        <v>2</v>
      </c>
      <c r="C10" s="556">
        <v>3</v>
      </c>
      <c r="D10" s="553">
        <v>4</v>
      </c>
      <c r="E10" s="96"/>
      <c r="I10" s="550"/>
    </row>
    <row r="11" spans="1:5" ht="63" customHeight="1">
      <c r="A11" s="559" t="s">
        <v>93</v>
      </c>
      <c r="B11" s="563" t="s">
        <v>607</v>
      </c>
      <c r="C11" s="554" t="s">
        <v>617</v>
      </c>
      <c r="D11" s="554" t="s">
        <v>617</v>
      </c>
      <c r="E11" s="96"/>
    </row>
    <row r="12" spans="1:5" ht="15">
      <c r="A12" s="559" t="s">
        <v>109</v>
      </c>
      <c r="B12" s="564" t="s">
        <v>206</v>
      </c>
      <c r="C12" s="544"/>
      <c r="D12" s="544"/>
      <c r="E12" s="96"/>
    </row>
    <row r="13" spans="1:11" ht="15">
      <c r="A13" s="559" t="s">
        <v>110</v>
      </c>
      <c r="B13" s="564" t="s">
        <v>311</v>
      </c>
      <c r="C13" s="554" t="s">
        <v>617</v>
      </c>
      <c r="D13" s="554" t="s">
        <v>617</v>
      </c>
      <c r="E13" s="96"/>
      <c r="F13" s="548"/>
      <c r="G13" s="548"/>
      <c r="H13" s="548"/>
      <c r="I13" s="548"/>
      <c r="J13" s="548"/>
      <c r="K13" s="548"/>
    </row>
    <row r="14" spans="1:5" ht="15">
      <c r="A14" s="560" t="s">
        <v>64</v>
      </c>
      <c r="B14" s="564" t="s">
        <v>310</v>
      </c>
      <c r="C14" s="543"/>
      <c r="D14" s="543"/>
      <c r="E14" s="96"/>
    </row>
    <row r="15" spans="1:5" ht="15">
      <c r="A15" s="561"/>
      <c r="B15" s="564" t="s">
        <v>309</v>
      </c>
      <c r="C15" s="554" t="s">
        <v>617</v>
      </c>
      <c r="D15" s="554" t="s">
        <v>617</v>
      </c>
      <c r="E15" s="96"/>
    </row>
    <row r="16" spans="1:5" ht="15.75" thickBot="1">
      <c r="A16" s="562" t="s">
        <v>112</v>
      </c>
      <c r="B16" s="565" t="s">
        <v>207</v>
      </c>
      <c r="C16" s="552"/>
      <c r="D16" s="545"/>
      <c r="E16" s="96"/>
    </row>
    <row r="19" spans="8:13" s="107" customFormat="1" ht="15">
      <c r="H19" s="548"/>
      <c r="I19" s="548"/>
      <c r="J19" s="548"/>
      <c r="K19" s="548"/>
      <c r="L19" s="548"/>
      <c r="M19" s="548"/>
    </row>
    <row r="21" spans="2:11" s="110" customFormat="1" ht="15.75">
      <c r="B21" s="617" t="s">
        <v>623</v>
      </c>
      <c r="C21" s="618"/>
      <c r="D21" s="619"/>
      <c r="E21" s="117"/>
      <c r="F21" s="117"/>
      <c r="K21"/>
    </row>
    <row r="22" spans="2:6" s="118" customFormat="1" ht="20.25">
      <c r="B22" s="620" t="s">
        <v>582</v>
      </c>
      <c r="C22" s="617"/>
      <c r="D22" s="618"/>
      <c r="E22" s="122"/>
      <c r="F22" s="122"/>
    </row>
    <row r="23" spans="1:5" ht="25.5" customHeight="1">
      <c r="A23" s="92"/>
      <c r="B23" s="110"/>
      <c r="C23" s="110"/>
      <c r="D23" s="110"/>
      <c r="E23" s="147"/>
    </row>
    <row r="24" spans="1:5" ht="29.25" customHeight="1">
      <c r="A24" s="92"/>
      <c r="B24" s="119" t="s">
        <v>313</v>
      </c>
      <c r="C24" s="119"/>
      <c r="D24" s="118"/>
      <c r="E24" s="147"/>
    </row>
    <row r="25" spans="1:5" ht="15">
      <c r="A25" s="92"/>
      <c r="B25" s="112" t="s">
        <v>587</v>
      </c>
      <c r="C25" s="112"/>
      <c r="D25" s="110"/>
      <c r="E25" s="147"/>
    </row>
    <row r="26" spans="1:5" ht="15">
      <c r="A26" s="92"/>
      <c r="B26" s="112"/>
      <c r="C26" s="112"/>
      <c r="D26" s="110"/>
      <c r="E26" s="147"/>
    </row>
    <row r="27" spans="1:4" ht="12.75">
      <c r="A27" s="92"/>
      <c r="B27" s="144"/>
      <c r="C27" s="144"/>
      <c r="D27" s="145"/>
    </row>
    <row r="28" spans="1:4" ht="12.75">
      <c r="A28" s="92"/>
      <c r="B28" s="144"/>
      <c r="C28" s="144"/>
      <c r="D28" s="145"/>
    </row>
    <row r="29" spans="1:4" ht="12.75">
      <c r="A29" s="92"/>
      <c r="B29" s="94"/>
      <c r="C29" s="94"/>
      <c r="D29" s="92"/>
    </row>
    <row r="30" spans="1:4" ht="12.75">
      <c r="A30" s="92"/>
      <c r="C30" s="44"/>
      <c r="D30" s="92"/>
    </row>
    <row r="31" spans="1:4" ht="12.75">
      <c r="A31" s="92"/>
      <c r="C31" s="44"/>
      <c r="D31" s="92"/>
    </row>
    <row r="36" ht="15">
      <c r="E36" s="146"/>
    </row>
    <row r="46" ht="4.5" customHeight="1"/>
    <row r="47" ht="12.75" hidden="1"/>
    <row r="48" ht="12.75" hidden="1"/>
    <row r="49" ht="12.75" hidden="1"/>
    <row r="50" ht="12.75" hidden="1"/>
    <row r="51" ht="12.75" hidden="1"/>
    <row r="52" ht="12.75" hidden="1"/>
    <row r="56" ht="12.75">
      <c r="A56" s="603" t="s">
        <v>457</v>
      </c>
    </row>
    <row r="57" ht="12.75">
      <c r="A57" s="603" t="s">
        <v>338</v>
      </c>
    </row>
  </sheetData>
  <sheetProtection/>
  <mergeCells count="2">
    <mergeCell ref="A4:D4"/>
    <mergeCell ref="A5:D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L33"/>
  <sheetViews>
    <sheetView zoomScale="85" zoomScaleNormal="85" zoomScalePageLayoutView="0" workbookViewId="0" topLeftCell="A1">
      <selection activeCell="E26" sqref="E26"/>
    </sheetView>
  </sheetViews>
  <sheetFormatPr defaultColWidth="9.00390625" defaultRowHeight="12.75"/>
  <cols>
    <col min="1" max="1" width="3.625" style="92" customWidth="1"/>
    <col min="2" max="2" width="29.00390625" style="92" customWidth="1"/>
    <col min="3" max="3" width="9.125" style="91" customWidth="1"/>
    <col min="4" max="4" width="8.125" style="91" customWidth="1"/>
    <col min="5" max="5" width="9.50390625" style="91" customWidth="1"/>
    <col min="6" max="6" width="9.375" style="91" customWidth="1"/>
    <col min="7" max="7" width="10.875" style="91" customWidth="1"/>
    <col min="8" max="8" width="9.125" style="91" customWidth="1"/>
    <col min="9" max="9" width="8.50390625" style="91" customWidth="1"/>
    <col min="10" max="10" width="9.125" style="91" customWidth="1"/>
    <col min="11" max="11" width="8.875" style="91" customWidth="1"/>
    <col min="12" max="12" width="7.50390625" style="91" customWidth="1"/>
    <col min="13" max="13" width="8.50390625" style="91" customWidth="1"/>
    <col min="14" max="14" width="9.00390625" style="91" customWidth="1"/>
    <col min="15" max="18" width="10.50390625" style="91" customWidth="1"/>
    <col min="19" max="16384" width="9.375" style="92" customWidth="1"/>
  </cols>
  <sheetData>
    <row r="1" spans="1:18" ht="15.75">
      <c r="A1" s="91"/>
      <c r="B1" s="91"/>
      <c r="R1" s="98" t="s">
        <v>302</v>
      </c>
    </row>
    <row r="2" spans="1:18" ht="17.25" customHeight="1">
      <c r="A2" s="715" t="s">
        <v>166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</row>
    <row r="3" spans="1:18" ht="17.25" customHeight="1">
      <c r="A3" s="97"/>
      <c r="B3" s="97"/>
      <c r="C3" s="97"/>
      <c r="D3" s="97"/>
      <c r="E3" s="97"/>
      <c r="F3" s="92"/>
      <c r="G3" s="97"/>
      <c r="H3" s="97"/>
      <c r="I3" s="97"/>
      <c r="J3" s="97" t="s">
        <v>580</v>
      </c>
      <c r="K3" s="97"/>
      <c r="L3" s="97"/>
      <c r="M3" s="97"/>
      <c r="N3" s="97"/>
      <c r="O3" s="97"/>
      <c r="P3" s="97"/>
      <c r="Q3" s="97"/>
      <c r="R3" s="97"/>
    </row>
    <row r="4" spans="1:2" ht="13.5" thickBot="1">
      <c r="A4" s="91"/>
      <c r="B4" s="91"/>
    </row>
    <row r="5" spans="1:18" ht="25.5" customHeight="1">
      <c r="A5" s="716" t="s">
        <v>149</v>
      </c>
      <c r="B5" s="718" t="s">
        <v>19</v>
      </c>
      <c r="C5" s="720" t="s">
        <v>20</v>
      </c>
      <c r="D5" s="721"/>
      <c r="E5" s="721"/>
      <c r="F5" s="721"/>
      <c r="G5" s="721"/>
      <c r="H5" s="721" t="s">
        <v>21</v>
      </c>
      <c r="I5" s="721"/>
      <c r="J5" s="721"/>
      <c r="K5" s="721"/>
      <c r="L5" s="721"/>
      <c r="M5" s="721" t="s">
        <v>24</v>
      </c>
      <c r="N5" s="723" t="s">
        <v>23</v>
      </c>
      <c r="O5" s="723"/>
      <c r="P5" s="723"/>
      <c r="Q5" s="724"/>
      <c r="R5" s="725"/>
    </row>
    <row r="6" spans="1:18" ht="12.75">
      <c r="A6" s="717"/>
      <c r="B6" s="719"/>
      <c r="C6" s="606" t="s">
        <v>208</v>
      </c>
      <c r="D6" s="99" t="s">
        <v>238</v>
      </c>
      <c r="E6" s="99" t="s">
        <v>303</v>
      </c>
      <c r="F6" s="99" t="s">
        <v>304</v>
      </c>
      <c r="G6" s="99" t="s">
        <v>240</v>
      </c>
      <c r="H6" s="99" t="s">
        <v>208</v>
      </c>
      <c r="I6" s="99" t="s">
        <v>238</v>
      </c>
      <c r="J6" s="99" t="s">
        <v>303</v>
      </c>
      <c r="K6" s="99" t="s">
        <v>304</v>
      </c>
      <c r="L6" s="99" t="s">
        <v>240</v>
      </c>
      <c r="M6" s="722"/>
      <c r="N6" s="99" t="s">
        <v>208</v>
      </c>
      <c r="O6" s="99" t="s">
        <v>238</v>
      </c>
      <c r="P6" s="99" t="s">
        <v>303</v>
      </c>
      <c r="Q6" s="99" t="s">
        <v>304</v>
      </c>
      <c r="R6" s="100" t="s">
        <v>240</v>
      </c>
    </row>
    <row r="7" spans="1:64" ht="13.5" thickBot="1">
      <c r="A7" s="607">
        <v>1</v>
      </c>
      <c r="B7" s="608">
        <v>2</v>
      </c>
      <c r="C7" s="607">
        <v>3</v>
      </c>
      <c r="D7" s="609">
        <v>4</v>
      </c>
      <c r="E7" s="609">
        <v>5</v>
      </c>
      <c r="F7" s="609">
        <v>6</v>
      </c>
      <c r="G7" s="609">
        <v>7</v>
      </c>
      <c r="H7" s="609">
        <v>8</v>
      </c>
      <c r="I7" s="609">
        <v>9</v>
      </c>
      <c r="J7" s="609">
        <v>10</v>
      </c>
      <c r="K7" s="609">
        <v>11</v>
      </c>
      <c r="L7" s="609">
        <v>12</v>
      </c>
      <c r="M7" s="609">
        <v>13</v>
      </c>
      <c r="N7" s="609">
        <v>14</v>
      </c>
      <c r="O7" s="609">
        <v>15</v>
      </c>
      <c r="P7" s="609">
        <v>19</v>
      </c>
      <c r="Q7" s="608">
        <v>20</v>
      </c>
      <c r="R7" s="610">
        <v>21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18" s="101" customFormat="1" ht="18" customHeight="1">
      <c r="A8" s="611"/>
      <c r="B8" s="709">
        <f>Баланс!C4</f>
        <v>2016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1"/>
    </row>
    <row r="9" spans="1:18" s="101" customFormat="1" ht="15" customHeight="1">
      <c r="A9" s="102">
        <v>1</v>
      </c>
      <c r="B9" s="103" t="s">
        <v>305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  <c r="R9" s="105"/>
    </row>
    <row r="10" spans="1:18" ht="15.75" customHeight="1">
      <c r="A10" s="102">
        <v>2</v>
      </c>
      <c r="B10" s="103" t="s">
        <v>32</v>
      </c>
      <c r="C10" s="103"/>
      <c r="D10" s="103"/>
      <c r="E10" s="103"/>
      <c r="F10" s="103"/>
      <c r="G10" s="103"/>
      <c r="H10" s="103"/>
      <c r="I10" s="106"/>
      <c r="J10" s="106"/>
      <c r="K10" s="106"/>
      <c r="L10" s="106"/>
      <c r="M10" s="103"/>
      <c r="N10" s="103"/>
      <c r="O10" s="103"/>
      <c r="P10" s="103"/>
      <c r="Q10" s="103"/>
      <c r="R10" s="105"/>
    </row>
    <row r="11" spans="1:18" ht="16.5" customHeight="1">
      <c r="A11" s="102">
        <v>3</v>
      </c>
      <c r="B11" s="103" t="s">
        <v>33</v>
      </c>
      <c r="C11" s="103"/>
      <c r="D11" s="103"/>
      <c r="E11" s="103"/>
      <c r="F11" s="103"/>
      <c r="G11" s="103"/>
      <c r="H11" s="103"/>
      <c r="I11" s="106"/>
      <c r="J11" s="106"/>
      <c r="K11" s="106"/>
      <c r="L11" s="106"/>
      <c r="M11" s="103"/>
      <c r="N11" s="103"/>
      <c r="O11" s="103"/>
      <c r="P11" s="103"/>
      <c r="Q11" s="103"/>
      <c r="R11" s="105"/>
    </row>
    <row r="12" spans="1:18" ht="18" customHeight="1">
      <c r="A12" s="102">
        <v>4</v>
      </c>
      <c r="B12" s="103" t="s">
        <v>306</v>
      </c>
      <c r="C12" s="140">
        <f>F12+G12</f>
        <v>11.8</v>
      </c>
      <c r="D12" s="103"/>
      <c r="E12" s="103"/>
      <c r="F12" s="140">
        <f>'Структура пол.отпуска П 1,6 !'!F16/1000</f>
        <v>8</v>
      </c>
      <c r="G12" s="140">
        <f>'Структура пол.отпуска П 1,6 !'!G16/1000</f>
        <v>3.8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5"/>
    </row>
    <row r="13" spans="1:18" ht="16.5" customHeight="1">
      <c r="A13" s="102">
        <v>5</v>
      </c>
      <c r="B13" s="103" t="s">
        <v>34</v>
      </c>
      <c r="C13" s="140">
        <f>C12</f>
        <v>11.8</v>
      </c>
      <c r="D13" s="103"/>
      <c r="E13" s="103"/>
      <c r="F13" s="140">
        <f>F12</f>
        <v>8</v>
      </c>
      <c r="G13" s="140">
        <f>G12</f>
        <v>3.8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5"/>
    </row>
    <row r="14" spans="1:18" ht="19.5" customHeight="1">
      <c r="A14" s="612"/>
      <c r="B14" s="712">
        <f>Баланс!D4</f>
        <v>2017</v>
      </c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4"/>
    </row>
    <row r="15" spans="1:18" ht="17.25" customHeight="1">
      <c r="A15" s="102">
        <v>1</v>
      </c>
      <c r="B15" s="103" t="s">
        <v>305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105"/>
    </row>
    <row r="16" spans="1:18" ht="18.75" customHeight="1">
      <c r="A16" s="102">
        <v>2</v>
      </c>
      <c r="B16" s="103" t="s">
        <v>32</v>
      </c>
      <c r="C16" s="103"/>
      <c r="D16" s="103"/>
      <c r="E16" s="103"/>
      <c r="F16" s="103"/>
      <c r="G16" s="103"/>
      <c r="H16" s="103"/>
      <c r="I16" s="106"/>
      <c r="J16" s="106"/>
      <c r="K16" s="106"/>
      <c r="L16" s="106"/>
      <c r="M16" s="103"/>
      <c r="N16" s="103"/>
      <c r="O16" s="103"/>
      <c r="P16" s="103"/>
      <c r="Q16" s="103"/>
      <c r="R16" s="105"/>
    </row>
    <row r="17" spans="1:18" ht="18" customHeight="1">
      <c r="A17" s="102">
        <v>3</v>
      </c>
      <c r="B17" s="103" t="s">
        <v>33</v>
      </c>
      <c r="C17" s="103"/>
      <c r="D17" s="103"/>
      <c r="E17" s="103"/>
      <c r="F17" s="103"/>
      <c r="G17" s="103"/>
      <c r="H17" s="103"/>
      <c r="I17" s="106"/>
      <c r="J17" s="106"/>
      <c r="K17" s="106"/>
      <c r="L17" s="106"/>
      <c r="M17" s="103"/>
      <c r="N17" s="103"/>
      <c r="O17" s="103"/>
      <c r="P17" s="103"/>
      <c r="Q17" s="103"/>
      <c r="R17" s="105"/>
    </row>
    <row r="18" spans="1:18" ht="18" customHeight="1">
      <c r="A18" s="102">
        <v>4</v>
      </c>
      <c r="B18" s="103" t="s">
        <v>306</v>
      </c>
      <c r="C18" s="140">
        <f>F18+G18</f>
        <v>11.9872</v>
      </c>
      <c r="D18" s="103"/>
      <c r="E18" s="103"/>
      <c r="F18" s="140">
        <f>'Структура пол.отпуска П 1,6 !'!F25/1000</f>
        <v>8.1</v>
      </c>
      <c r="G18" s="140">
        <f>'Структура пол.отпуска П 1,6 !'!G25/1000</f>
        <v>3.8871999999999995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5"/>
    </row>
    <row r="19" spans="1:18" ht="21.75" customHeight="1" thickBot="1">
      <c r="A19" s="613">
        <v>5</v>
      </c>
      <c r="B19" s="614" t="s">
        <v>34</v>
      </c>
      <c r="C19" s="615">
        <f>C18</f>
        <v>11.9872</v>
      </c>
      <c r="D19" s="614"/>
      <c r="E19" s="614"/>
      <c r="F19" s="615">
        <f>F18</f>
        <v>8.1</v>
      </c>
      <c r="G19" s="615">
        <f>G18</f>
        <v>3.8871999999999995</v>
      </c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6"/>
    </row>
    <row r="20" spans="2:8" ht="12.75">
      <c r="B20" s="93"/>
      <c r="C20" s="90"/>
      <c r="D20" s="90"/>
      <c r="E20" s="90"/>
      <c r="F20" s="90"/>
      <c r="G20" s="90"/>
      <c r="H20" s="90"/>
    </row>
    <row r="22" spans="2:13" ht="15.75">
      <c r="B22" s="148"/>
      <c r="C22" s="148"/>
      <c r="D22" s="148"/>
      <c r="E22" s="148"/>
      <c r="F22" s="148"/>
      <c r="G22" s="148"/>
      <c r="H22" s="148"/>
      <c r="I22" s="148"/>
      <c r="J22" s="109"/>
      <c r="K22" s="109"/>
      <c r="L22" s="109"/>
      <c r="M22" s="109"/>
    </row>
    <row r="23" spans="2:8" ht="12.75">
      <c r="B23" s="148"/>
      <c r="C23" s="148"/>
      <c r="D23" s="148"/>
      <c r="E23" s="148"/>
      <c r="F23" s="148"/>
      <c r="G23" s="148"/>
      <c r="H23" s="148"/>
    </row>
    <row r="25" ht="15.75">
      <c r="E25" s="109" t="s">
        <v>624</v>
      </c>
    </row>
    <row r="26" ht="15.75">
      <c r="E26" s="109" t="s">
        <v>588</v>
      </c>
    </row>
    <row r="29" ht="15.75">
      <c r="E29" s="109" t="s">
        <v>312</v>
      </c>
    </row>
    <row r="30" ht="15.75">
      <c r="E30" s="109" t="s">
        <v>589</v>
      </c>
    </row>
    <row r="32" spans="2:3" ht="12.75">
      <c r="B32" s="44" t="s">
        <v>339</v>
      </c>
      <c r="C32" s="44"/>
    </row>
    <row r="33" spans="2:3" ht="12.75">
      <c r="B33" s="44" t="s">
        <v>338</v>
      </c>
      <c r="C33" s="44"/>
    </row>
  </sheetData>
  <sheetProtection/>
  <mergeCells count="9">
    <mergeCell ref="B8:R8"/>
    <mergeCell ref="B14:R14"/>
    <mergeCell ref="A2:R2"/>
    <mergeCell ref="A5:A6"/>
    <mergeCell ref="B5:B6"/>
    <mergeCell ref="C5:G5"/>
    <mergeCell ref="H5:L5"/>
    <mergeCell ref="M5:M6"/>
    <mergeCell ref="N5:R5"/>
  </mergeCells>
  <printOptions/>
  <pageMargins left="0.3937007874015748" right="0.3937007874015748" top="0.3937007874015748" bottom="0.3937007874015748" header="0.5118110236220472" footer="0.5118110236220472"/>
  <pageSetup fitToHeight="5" fitToWidth="5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L30"/>
  <sheetViews>
    <sheetView zoomScale="85" zoomScaleNormal="85" zoomScalePageLayoutView="0" workbookViewId="0" topLeftCell="A1">
      <selection activeCell="E17" sqref="E17"/>
    </sheetView>
  </sheetViews>
  <sheetFormatPr defaultColWidth="9.00390625" defaultRowHeight="12.75"/>
  <cols>
    <col min="1" max="1" width="3.625" style="92" customWidth="1"/>
    <col min="2" max="2" width="29.00390625" style="92" customWidth="1"/>
    <col min="3" max="3" width="9.125" style="91" customWidth="1"/>
    <col min="4" max="4" width="8.125" style="91" customWidth="1"/>
    <col min="5" max="5" width="9.50390625" style="91" customWidth="1"/>
    <col min="6" max="6" width="9.375" style="91" customWidth="1"/>
    <col min="7" max="7" width="10.875" style="91" customWidth="1"/>
    <col min="8" max="8" width="9.125" style="91" customWidth="1"/>
    <col min="9" max="9" width="8.50390625" style="91" customWidth="1"/>
    <col min="10" max="10" width="9.125" style="91" customWidth="1"/>
    <col min="11" max="11" width="8.875" style="91" customWidth="1"/>
    <col min="12" max="12" width="7.50390625" style="91" customWidth="1"/>
    <col min="13" max="13" width="8.50390625" style="91" customWidth="1"/>
    <col min="14" max="14" width="9.00390625" style="91" customWidth="1"/>
    <col min="15" max="18" width="10.50390625" style="91" customWidth="1"/>
    <col min="19" max="16384" width="9.375" style="92" customWidth="1"/>
  </cols>
  <sheetData>
    <row r="1" spans="1:18" ht="15.75">
      <c r="A1" s="91"/>
      <c r="B1" s="91"/>
      <c r="R1" s="98" t="s">
        <v>302</v>
      </c>
    </row>
    <row r="2" spans="1:18" ht="17.25" customHeight="1">
      <c r="A2" s="715" t="s">
        <v>166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</row>
    <row r="3" spans="1:18" ht="17.25" customHeight="1">
      <c r="A3" s="97"/>
      <c r="B3" s="97"/>
      <c r="C3" s="97"/>
      <c r="D3" s="97"/>
      <c r="E3" s="97"/>
      <c r="F3" s="92"/>
      <c r="G3" s="97"/>
      <c r="H3" s="97"/>
      <c r="I3" s="97"/>
      <c r="J3" s="97" t="s">
        <v>580</v>
      </c>
      <c r="K3" s="97"/>
      <c r="L3" s="97"/>
      <c r="M3" s="97"/>
      <c r="N3" s="97"/>
      <c r="O3" s="97"/>
      <c r="P3" s="97"/>
      <c r="Q3" s="97"/>
      <c r="R3" s="97"/>
    </row>
    <row r="4" spans="1:2" ht="13.5" thickBot="1">
      <c r="A4" s="91"/>
      <c r="B4" s="91"/>
    </row>
    <row r="5" spans="1:18" ht="25.5" customHeight="1">
      <c r="A5" s="716" t="s">
        <v>149</v>
      </c>
      <c r="B5" s="718" t="s">
        <v>19</v>
      </c>
      <c r="C5" s="720" t="s">
        <v>20</v>
      </c>
      <c r="D5" s="721"/>
      <c r="E5" s="721"/>
      <c r="F5" s="721"/>
      <c r="G5" s="721"/>
      <c r="H5" s="721" t="s">
        <v>21</v>
      </c>
      <c r="I5" s="721"/>
      <c r="J5" s="721"/>
      <c r="K5" s="721"/>
      <c r="L5" s="721"/>
      <c r="M5" s="721" t="s">
        <v>24</v>
      </c>
      <c r="N5" s="723" t="s">
        <v>23</v>
      </c>
      <c r="O5" s="723"/>
      <c r="P5" s="723"/>
      <c r="Q5" s="724"/>
      <c r="R5" s="725"/>
    </row>
    <row r="6" spans="1:18" ht="12.75">
      <c r="A6" s="717"/>
      <c r="B6" s="719"/>
      <c r="C6" s="606" t="s">
        <v>208</v>
      </c>
      <c r="D6" s="99" t="s">
        <v>238</v>
      </c>
      <c r="E6" s="99" t="s">
        <v>303</v>
      </c>
      <c r="F6" s="99" t="s">
        <v>304</v>
      </c>
      <c r="G6" s="99" t="s">
        <v>240</v>
      </c>
      <c r="H6" s="99" t="s">
        <v>208</v>
      </c>
      <c r="I6" s="99" t="s">
        <v>238</v>
      </c>
      <c r="J6" s="99" t="s">
        <v>303</v>
      </c>
      <c r="K6" s="99" t="s">
        <v>304</v>
      </c>
      <c r="L6" s="99" t="s">
        <v>240</v>
      </c>
      <c r="M6" s="722"/>
      <c r="N6" s="99" t="s">
        <v>208</v>
      </c>
      <c r="O6" s="99" t="s">
        <v>238</v>
      </c>
      <c r="P6" s="99" t="s">
        <v>303</v>
      </c>
      <c r="Q6" s="99" t="s">
        <v>304</v>
      </c>
      <c r="R6" s="100" t="s">
        <v>240</v>
      </c>
    </row>
    <row r="7" spans="1:64" ht="13.5" thickBot="1">
      <c r="A7" s="607">
        <v>1</v>
      </c>
      <c r="B7" s="608">
        <v>2</v>
      </c>
      <c r="C7" s="607">
        <v>3</v>
      </c>
      <c r="D7" s="609">
        <v>4</v>
      </c>
      <c r="E7" s="609">
        <v>5</v>
      </c>
      <c r="F7" s="609">
        <v>6</v>
      </c>
      <c r="G7" s="609">
        <v>7</v>
      </c>
      <c r="H7" s="609">
        <v>8</v>
      </c>
      <c r="I7" s="609">
        <v>9</v>
      </c>
      <c r="J7" s="609">
        <v>10</v>
      </c>
      <c r="K7" s="609">
        <v>11</v>
      </c>
      <c r="L7" s="609">
        <v>12</v>
      </c>
      <c r="M7" s="609">
        <v>13</v>
      </c>
      <c r="N7" s="609">
        <v>14</v>
      </c>
      <c r="O7" s="609">
        <v>15</v>
      </c>
      <c r="P7" s="609">
        <v>19</v>
      </c>
      <c r="Q7" s="608">
        <v>20</v>
      </c>
      <c r="R7" s="610">
        <v>21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18" s="101" customFormat="1" ht="18" customHeight="1">
      <c r="A8" s="611"/>
      <c r="B8" s="709" t="s">
        <v>614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1"/>
    </row>
    <row r="9" spans="1:18" s="101" customFormat="1" ht="15" customHeight="1">
      <c r="A9" s="102">
        <v>1</v>
      </c>
      <c r="B9" s="103" t="s">
        <v>305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  <c r="R9" s="105"/>
    </row>
    <row r="10" spans="1:18" ht="15.75" customHeight="1">
      <c r="A10" s="102">
        <v>2</v>
      </c>
      <c r="B10" s="103" t="s">
        <v>32</v>
      </c>
      <c r="C10" s="103"/>
      <c r="D10" s="103"/>
      <c r="E10" s="103"/>
      <c r="F10" s="103"/>
      <c r="G10" s="103"/>
      <c r="H10" s="103"/>
      <c r="I10" s="106"/>
      <c r="J10" s="106"/>
      <c r="K10" s="106"/>
      <c r="L10" s="106"/>
      <c r="M10" s="103"/>
      <c r="N10" s="103"/>
      <c r="O10" s="103"/>
      <c r="P10" s="103"/>
      <c r="Q10" s="103"/>
      <c r="R10" s="105"/>
    </row>
    <row r="11" spans="1:18" ht="16.5" customHeight="1">
      <c r="A11" s="102">
        <v>3</v>
      </c>
      <c r="B11" s="103" t="s">
        <v>33</v>
      </c>
      <c r="C11" s="103"/>
      <c r="D11" s="103"/>
      <c r="E11" s="103"/>
      <c r="F11" s="103"/>
      <c r="G11" s="103"/>
      <c r="H11" s="103"/>
      <c r="I11" s="106"/>
      <c r="J11" s="106"/>
      <c r="K11" s="106"/>
      <c r="L11" s="106"/>
      <c r="M11" s="103"/>
      <c r="N11" s="103"/>
      <c r="O11" s="103"/>
      <c r="P11" s="103"/>
      <c r="Q11" s="103"/>
      <c r="R11" s="105"/>
    </row>
    <row r="12" spans="1:18" ht="18" customHeight="1">
      <c r="A12" s="102">
        <v>4</v>
      </c>
      <c r="B12" s="103" t="s">
        <v>306</v>
      </c>
      <c r="C12" s="140">
        <f>F12+G12</f>
        <v>11.554937899999999</v>
      </c>
      <c r="D12" s="103"/>
      <c r="E12" s="103"/>
      <c r="F12" s="140">
        <f>'Стр-ра пол.отпуска П 1,6 (2015)'!F16/1000</f>
        <v>7.5846067</v>
      </c>
      <c r="G12" s="140">
        <f>'Стр-ра пол.отпуска П 1,6 (2015)'!G16/1000</f>
        <v>3.970331199999998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5"/>
    </row>
    <row r="13" spans="1:18" ht="16.5" customHeight="1" thickBot="1">
      <c r="A13" s="613">
        <v>5</v>
      </c>
      <c r="B13" s="614" t="s">
        <v>34</v>
      </c>
      <c r="C13" s="615">
        <f>C12</f>
        <v>11.554937899999999</v>
      </c>
      <c r="D13" s="614"/>
      <c r="E13" s="614"/>
      <c r="F13" s="615">
        <f>F12</f>
        <v>7.5846067</v>
      </c>
      <c r="G13" s="615">
        <f>G12</f>
        <v>3.970331199999998</v>
      </c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6"/>
    </row>
    <row r="14" ht="17.25" customHeight="1"/>
    <row r="15" ht="18" customHeight="1"/>
    <row r="16" ht="21.75" customHeight="1">
      <c r="E16" s="109" t="s">
        <v>625</v>
      </c>
    </row>
    <row r="17" ht="15.75">
      <c r="E17" s="109" t="s">
        <v>588</v>
      </c>
    </row>
    <row r="20" ht="15.75">
      <c r="E20" s="109" t="s">
        <v>312</v>
      </c>
    </row>
    <row r="21" ht="15.75">
      <c r="E21" s="109" t="s">
        <v>589</v>
      </c>
    </row>
    <row r="23" spans="2:3" ht="12.75">
      <c r="B23" s="44" t="s">
        <v>339</v>
      </c>
      <c r="C23" s="44"/>
    </row>
    <row r="24" spans="2:3" ht="12.75">
      <c r="B24" s="44" t="s">
        <v>338</v>
      </c>
      <c r="C24" s="44"/>
    </row>
    <row r="30" spans="1:64" s="91" customFormat="1" ht="12.75">
      <c r="A30" s="92"/>
      <c r="B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</sheetData>
  <sheetProtection/>
  <mergeCells count="8">
    <mergeCell ref="B8:R8"/>
    <mergeCell ref="A2:R2"/>
    <mergeCell ref="A5:A6"/>
    <mergeCell ref="B5:B6"/>
    <mergeCell ref="C5:G5"/>
    <mergeCell ref="H5:L5"/>
    <mergeCell ref="M5:M6"/>
    <mergeCell ref="N5:R5"/>
  </mergeCells>
  <printOptions/>
  <pageMargins left="0.3937007874015748" right="0.3937007874015748" top="0.3937007874015748" bottom="0.3937007874015748" header="0.5118110236220472" footer="0.5118110236220472"/>
  <pageSetup fitToHeight="5" fitToWidth="5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R39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7.375" style="0" customWidth="1"/>
    <col min="2" max="2" width="46.875" style="268" customWidth="1"/>
    <col min="3" max="3" width="10.125" style="0" customWidth="1"/>
    <col min="4" max="4" width="8.125" style="0" customWidth="1"/>
    <col min="5" max="5" width="9.00390625" style="0" customWidth="1"/>
    <col min="6" max="12" width="10.125" style="0" customWidth="1"/>
  </cols>
  <sheetData>
    <row r="1" spans="1:12" ht="12.75">
      <c r="A1" s="49"/>
      <c r="B1" s="50"/>
      <c r="C1" s="49"/>
      <c r="D1" s="49"/>
      <c r="E1" s="49"/>
      <c r="F1" s="49"/>
      <c r="G1" s="49"/>
      <c r="L1" s="267" t="s">
        <v>293</v>
      </c>
    </row>
    <row r="2" spans="1:12" ht="19.5" customHeight="1">
      <c r="A2" s="623" t="s">
        <v>590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ht="13.5" thickBot="1">
      <c r="L3" t="s">
        <v>367</v>
      </c>
    </row>
    <row r="4" spans="1:12" ht="12.75">
      <c r="A4" s="726" t="s">
        <v>348</v>
      </c>
      <c r="B4" s="728" t="s">
        <v>59</v>
      </c>
      <c r="C4" s="731">
        <f>Баланс!C4</f>
        <v>2016</v>
      </c>
      <c r="D4" s="732"/>
      <c r="E4" s="732"/>
      <c r="F4" s="732"/>
      <c r="G4" s="733"/>
      <c r="H4" s="731">
        <f>Баланс!D4</f>
        <v>2017</v>
      </c>
      <c r="I4" s="732"/>
      <c r="J4" s="732"/>
      <c r="K4" s="732"/>
      <c r="L4" s="733"/>
    </row>
    <row r="5" spans="1:12" ht="12.75" hidden="1">
      <c r="A5" s="727"/>
      <c r="B5" s="729"/>
      <c r="C5" s="269">
        <f>C4</f>
        <v>2016</v>
      </c>
      <c r="D5" s="270">
        <f>C4</f>
        <v>2016</v>
      </c>
      <c r="E5" s="270">
        <f>C4</f>
        <v>2016</v>
      </c>
      <c r="F5" s="270">
        <f>C4</f>
        <v>2016</v>
      </c>
      <c r="G5" s="271">
        <f>C4</f>
        <v>2016</v>
      </c>
      <c r="H5" s="269">
        <f>H4</f>
        <v>2017</v>
      </c>
      <c r="I5" s="270">
        <f>H4</f>
        <v>2017</v>
      </c>
      <c r="J5" s="270">
        <f>H4</f>
        <v>2017</v>
      </c>
      <c r="K5" s="270">
        <f>H4</f>
        <v>2017</v>
      </c>
      <c r="L5" s="271">
        <f>H4</f>
        <v>2017</v>
      </c>
    </row>
    <row r="6" spans="1:12" ht="12.75">
      <c r="A6" s="727"/>
      <c r="B6" s="730"/>
      <c r="C6" s="269" t="s">
        <v>108</v>
      </c>
      <c r="D6" s="270" t="s">
        <v>238</v>
      </c>
      <c r="E6" s="270" t="s">
        <v>352</v>
      </c>
      <c r="F6" s="270" t="s">
        <v>353</v>
      </c>
      <c r="G6" s="271" t="s">
        <v>240</v>
      </c>
      <c r="H6" s="269" t="s">
        <v>108</v>
      </c>
      <c r="I6" s="270" t="s">
        <v>238</v>
      </c>
      <c r="J6" s="270" t="s">
        <v>352</v>
      </c>
      <c r="K6" s="270" t="s">
        <v>353</v>
      </c>
      <c r="L6" s="271" t="s">
        <v>240</v>
      </c>
    </row>
    <row r="7" spans="1:12" ht="13.5" thickBot="1">
      <c r="A7" s="261">
        <v>1</v>
      </c>
      <c r="B7" s="278">
        <v>2</v>
      </c>
      <c r="C7" s="261">
        <v>3</v>
      </c>
      <c r="D7" s="279">
        <v>4</v>
      </c>
      <c r="E7" s="262">
        <v>5</v>
      </c>
      <c r="F7" s="279">
        <v>6</v>
      </c>
      <c r="G7" s="263">
        <v>7</v>
      </c>
      <c r="H7" s="280">
        <v>8</v>
      </c>
      <c r="I7" s="262">
        <v>9</v>
      </c>
      <c r="J7" s="279">
        <v>10</v>
      </c>
      <c r="K7" s="262">
        <v>11</v>
      </c>
      <c r="L7" s="263">
        <v>12</v>
      </c>
    </row>
    <row r="8" spans="1:12" ht="12.75">
      <c r="A8" s="273" t="s">
        <v>93</v>
      </c>
      <c r="B8" s="324" t="s">
        <v>368</v>
      </c>
      <c r="C8" s="302">
        <v>4.8897</v>
      </c>
      <c r="D8" s="303">
        <f>D9+D14+D15+D16</f>
        <v>0</v>
      </c>
      <c r="E8" s="303">
        <f>E9+E14+E15+E16</f>
        <v>0</v>
      </c>
      <c r="F8" s="303">
        <v>4.8897</v>
      </c>
      <c r="G8" s="304">
        <f>F20</f>
        <v>4.708</v>
      </c>
      <c r="H8" s="302">
        <v>4.8897</v>
      </c>
      <c r="I8" s="303">
        <f>I9+I14+I15+I16</f>
        <v>0</v>
      </c>
      <c r="J8" s="303">
        <f>J9+J14+J15+J16</f>
        <v>0</v>
      </c>
      <c r="K8" s="303">
        <v>4.8897</v>
      </c>
      <c r="L8" s="304">
        <f>K20</f>
        <v>4.708000083333333</v>
      </c>
    </row>
    <row r="9" spans="1:12" ht="12.75">
      <c r="A9" s="9" t="s">
        <v>109</v>
      </c>
      <c r="B9" s="274" t="s">
        <v>355</v>
      </c>
      <c r="C9" s="305"/>
      <c r="D9" s="306">
        <f>D11+D12+D13</f>
        <v>0</v>
      </c>
      <c r="E9" s="306">
        <f>E11+E12+E13</f>
        <v>0</v>
      </c>
      <c r="F9" s="306">
        <f>F11+F12+F13</f>
        <v>0</v>
      </c>
      <c r="G9" s="307">
        <f>G11+G12+G13</f>
        <v>0</v>
      </c>
      <c r="H9" s="305"/>
      <c r="I9" s="306">
        <f>I11+I12+I13</f>
        <v>0</v>
      </c>
      <c r="J9" s="306">
        <f>J11+J12+J13</f>
        <v>0</v>
      </c>
      <c r="K9" s="306">
        <f>K11+K12+K13</f>
        <v>0</v>
      </c>
      <c r="L9" s="307">
        <f>L11+L12+L13</f>
        <v>0</v>
      </c>
    </row>
    <row r="10" spans="1:12" ht="12.75">
      <c r="A10" s="9"/>
      <c r="B10" s="274" t="s">
        <v>356</v>
      </c>
      <c r="C10" s="305"/>
      <c r="D10" s="308"/>
      <c r="E10" s="308"/>
      <c r="F10" s="308"/>
      <c r="G10" s="182"/>
      <c r="H10" s="305"/>
      <c r="I10" s="308"/>
      <c r="J10" s="308"/>
      <c r="K10" s="308"/>
      <c r="L10" s="182"/>
    </row>
    <row r="11" spans="1:12" ht="12.75">
      <c r="A11" s="9"/>
      <c r="B11" s="274" t="s">
        <v>238</v>
      </c>
      <c r="C11" s="305"/>
      <c r="D11" s="309"/>
      <c r="E11" s="309"/>
      <c r="F11" s="309"/>
      <c r="G11" s="310"/>
      <c r="H11" s="305"/>
      <c r="I11" s="309"/>
      <c r="J11" s="309"/>
      <c r="K11" s="309"/>
      <c r="L11" s="310"/>
    </row>
    <row r="12" spans="1:12" ht="12.75">
      <c r="A12" s="9"/>
      <c r="B12" s="274" t="s">
        <v>352</v>
      </c>
      <c r="C12" s="305"/>
      <c r="D12" s="309"/>
      <c r="E12" s="309"/>
      <c r="F12" s="309"/>
      <c r="G12" s="310"/>
      <c r="H12" s="305"/>
      <c r="I12" s="309"/>
      <c r="J12" s="309"/>
      <c r="K12" s="309"/>
      <c r="L12" s="310"/>
    </row>
    <row r="13" spans="1:12" ht="12.75">
      <c r="A13" s="9"/>
      <c r="B13" s="274" t="s">
        <v>353</v>
      </c>
      <c r="C13" s="305"/>
      <c r="D13" s="309"/>
      <c r="E13" s="309"/>
      <c r="F13" s="309"/>
      <c r="G13" s="310"/>
      <c r="H13" s="305"/>
      <c r="I13" s="309"/>
      <c r="J13" s="309"/>
      <c r="K13" s="309"/>
      <c r="L13" s="310"/>
    </row>
    <row r="14" spans="1:12" ht="12.75">
      <c r="A14" s="9" t="s">
        <v>110</v>
      </c>
      <c r="B14" s="274" t="s">
        <v>369</v>
      </c>
      <c r="C14" s="311">
        <f>SUM(D14:G14)</f>
        <v>0</v>
      </c>
      <c r="D14" s="309"/>
      <c r="E14" s="309"/>
      <c r="F14" s="309"/>
      <c r="G14" s="310"/>
      <c r="H14" s="311">
        <f>SUM(I14:L14)</f>
        <v>0</v>
      </c>
      <c r="I14" s="309"/>
      <c r="J14" s="309"/>
      <c r="K14" s="309"/>
      <c r="L14" s="310"/>
    </row>
    <row r="15" spans="1:12" ht="25.5">
      <c r="A15" s="9" t="s">
        <v>112</v>
      </c>
      <c r="B15" s="274" t="s">
        <v>358</v>
      </c>
      <c r="C15" s="311">
        <f>C8</f>
        <v>4.8897</v>
      </c>
      <c r="D15" s="309"/>
      <c r="E15" s="309"/>
      <c r="F15" s="309">
        <f>F8</f>
        <v>4.8897</v>
      </c>
      <c r="G15" s="310">
        <f>G8</f>
        <v>4.708</v>
      </c>
      <c r="H15" s="311">
        <f>H8</f>
        <v>4.8897</v>
      </c>
      <c r="I15" s="309"/>
      <c r="J15" s="309"/>
      <c r="K15" s="309">
        <f>K8</f>
        <v>4.8897</v>
      </c>
      <c r="L15" s="310">
        <f>L8</f>
        <v>4.708000083333333</v>
      </c>
    </row>
    <row r="16" spans="1:12" ht="12.75">
      <c r="A16" s="9" t="s">
        <v>44</v>
      </c>
      <c r="B16" s="274" t="s">
        <v>370</v>
      </c>
      <c r="C16" s="311">
        <f>SUM(D16:G16)</f>
        <v>0</v>
      </c>
      <c r="D16" s="309"/>
      <c r="E16" s="309"/>
      <c r="F16" s="309"/>
      <c r="G16" s="310"/>
      <c r="H16" s="311">
        <f>SUM(I16:L16)</f>
        <v>0</v>
      </c>
      <c r="I16" s="309"/>
      <c r="J16" s="309"/>
      <c r="K16" s="309"/>
      <c r="L16" s="310"/>
    </row>
    <row r="17" spans="1:12" ht="12.75">
      <c r="A17" s="9" t="s">
        <v>94</v>
      </c>
      <c r="B17" s="274" t="s">
        <v>349</v>
      </c>
      <c r="C17" s="312">
        <f>F17+G17</f>
        <v>0.3105</v>
      </c>
      <c r="D17" s="309"/>
      <c r="E17" s="309"/>
      <c r="F17" s="309">
        <v>0.1817</v>
      </c>
      <c r="G17" s="310">
        <v>0.1288</v>
      </c>
      <c r="H17" s="312">
        <f>K17+L17</f>
        <v>0.3105</v>
      </c>
      <c r="I17" s="309"/>
      <c r="J17" s="309"/>
      <c r="K17" s="309">
        <v>0.18169991666666666</v>
      </c>
      <c r="L17" s="310">
        <v>0.12880008333333334</v>
      </c>
    </row>
    <row r="18" spans="1:12" ht="12.75">
      <c r="A18" s="9"/>
      <c r="B18" s="274" t="s">
        <v>57</v>
      </c>
      <c r="C18" s="318">
        <f>C17/C8*100</f>
        <v>6.350082827167311</v>
      </c>
      <c r="D18" s="319">
        <v>0</v>
      </c>
      <c r="E18" s="319">
        <v>0</v>
      </c>
      <c r="F18" s="319">
        <f>F17/F8*100</f>
        <v>3.715974395157167</v>
      </c>
      <c r="G18" s="326">
        <f>G17/F8*100</f>
        <v>2.6341084320101436</v>
      </c>
      <c r="H18" s="318">
        <f>H17/H8*100</f>
        <v>6.350082827167311</v>
      </c>
      <c r="I18" s="319">
        <v>0</v>
      </c>
      <c r="J18" s="319">
        <v>0</v>
      </c>
      <c r="K18" s="319">
        <f>K17/K8*100</f>
        <v>3.7159726908944646</v>
      </c>
      <c r="L18" s="326">
        <f>L17/K8*100</f>
        <v>2.6341101362728456</v>
      </c>
    </row>
    <row r="19" spans="1:12" ht="12.75">
      <c r="A19" s="9" t="s">
        <v>95</v>
      </c>
      <c r="B19" s="274" t="s">
        <v>371</v>
      </c>
      <c r="C19" s="312">
        <f>SUM(D19:G19)</f>
        <v>0</v>
      </c>
      <c r="D19" s="309"/>
      <c r="E19" s="309"/>
      <c r="F19" s="309"/>
      <c r="G19" s="310"/>
      <c r="H19" s="312">
        <f>SUM(I19:L19)</f>
        <v>0</v>
      </c>
      <c r="I19" s="309"/>
      <c r="J19" s="309"/>
      <c r="K19" s="309"/>
      <c r="L19" s="310"/>
    </row>
    <row r="20" spans="1:12" ht="15" customHeight="1">
      <c r="A20" s="281" t="s">
        <v>96</v>
      </c>
      <c r="B20" s="325" t="s">
        <v>372</v>
      </c>
      <c r="C20" s="313">
        <f>G20</f>
        <v>4.5792</v>
      </c>
      <c r="D20" s="314">
        <f>D21+D22+D23</f>
        <v>0</v>
      </c>
      <c r="E20" s="314">
        <f>E21+E22+E23</f>
        <v>0</v>
      </c>
      <c r="F20" s="314">
        <f>F8-F17</f>
        <v>4.708</v>
      </c>
      <c r="G20" s="315">
        <f>G8-G17</f>
        <v>4.5792</v>
      </c>
      <c r="H20" s="313">
        <f>L20</f>
        <v>4.5792</v>
      </c>
      <c r="I20" s="314">
        <f>I21+I22+I23</f>
        <v>0</v>
      </c>
      <c r="J20" s="314">
        <f>J21+J22+J23</f>
        <v>0</v>
      </c>
      <c r="K20" s="314">
        <f>K8-K17</f>
        <v>4.708000083333333</v>
      </c>
      <c r="L20" s="315">
        <f>L8-L17</f>
        <v>4.5792</v>
      </c>
    </row>
    <row r="21" spans="1:12" ht="12.75">
      <c r="A21" s="9" t="s">
        <v>53</v>
      </c>
      <c r="B21" s="274" t="s">
        <v>375</v>
      </c>
      <c r="C21" s="311">
        <f>C20-C23</f>
        <v>2.6792000000000002</v>
      </c>
      <c r="D21" s="306"/>
      <c r="E21" s="306"/>
      <c r="F21" s="306"/>
      <c r="G21" s="307"/>
      <c r="H21" s="311">
        <f>H20-H23</f>
        <v>2.6792000000000002</v>
      </c>
      <c r="I21" s="306"/>
      <c r="J21" s="306"/>
      <c r="K21" s="306"/>
      <c r="L21" s="307"/>
    </row>
    <row r="22" spans="1:12" ht="18.75" customHeight="1">
      <c r="A22" s="9" t="s">
        <v>54</v>
      </c>
      <c r="B22" s="274" t="s">
        <v>373</v>
      </c>
      <c r="C22" s="323">
        <f>SUM(D22:G22)</f>
        <v>0</v>
      </c>
      <c r="D22" s="309"/>
      <c r="E22" s="309"/>
      <c r="F22" s="309"/>
      <c r="G22" s="310"/>
      <c r="H22" s="323">
        <f>SUM(I22:L22)</f>
        <v>0</v>
      </c>
      <c r="I22" s="309"/>
      <c r="J22" s="309"/>
      <c r="K22" s="309"/>
      <c r="L22" s="310"/>
    </row>
    <row r="23" spans="1:12" ht="13.5" thickBot="1">
      <c r="A23" s="10" t="s">
        <v>55</v>
      </c>
      <c r="B23" s="275" t="s">
        <v>289</v>
      </c>
      <c r="C23" s="316">
        <v>1.9</v>
      </c>
      <c r="D23" s="317"/>
      <c r="E23" s="317"/>
      <c r="F23" s="317"/>
      <c r="G23" s="327"/>
      <c r="H23" s="316">
        <v>1.9</v>
      </c>
      <c r="I23" s="317"/>
      <c r="J23" s="317"/>
      <c r="K23" s="317"/>
      <c r="L23" s="327"/>
    </row>
    <row r="24" spans="2:12" s="276" customFormat="1" ht="12.75">
      <c r="B24" s="277"/>
      <c r="G24" s="282"/>
      <c r="H24" s="283"/>
      <c r="I24" s="283"/>
      <c r="J24" s="283"/>
      <c r="K24" s="283"/>
      <c r="L24" s="283"/>
    </row>
    <row r="25" spans="10:12" ht="5.25" customHeight="1">
      <c r="J25" s="284"/>
      <c r="K25" s="284"/>
      <c r="L25" s="284"/>
    </row>
    <row r="26" spans="2:18" s="92" customFormat="1" ht="15.75">
      <c r="B26" s="109" t="s">
        <v>625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2:18" s="92" customFormat="1" ht="15.75">
      <c r="B27" s="109" t="s">
        <v>588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12" ht="12.7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 ht="15.75">
      <c r="B29" s="109" t="s">
        <v>312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 ht="15.75">
      <c r="B30" s="109" t="s">
        <v>589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6" ht="3.75" customHeight="1"/>
    <row r="38" ht="12.75">
      <c r="A38" s="456" t="s">
        <v>339</v>
      </c>
    </row>
    <row r="39" ht="12.75">
      <c r="A39" s="456" t="s">
        <v>338</v>
      </c>
    </row>
  </sheetData>
  <sheetProtection/>
  <mergeCells count="4">
    <mergeCell ref="A4:A6"/>
    <mergeCell ref="B4:B6"/>
    <mergeCell ref="C4:G4"/>
    <mergeCell ref="H4:L4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39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7.375" style="0" customWidth="1"/>
    <col min="2" max="2" width="46.875" style="268" customWidth="1"/>
    <col min="3" max="3" width="13.125" style="0" customWidth="1"/>
    <col min="4" max="4" width="12.375" style="0" customWidth="1"/>
    <col min="5" max="5" width="13.875" style="0" customWidth="1"/>
    <col min="6" max="6" width="16.375" style="0" customWidth="1"/>
    <col min="7" max="7" width="17.125" style="0" customWidth="1"/>
    <col min="8" max="12" width="10.125" style="0" customWidth="1"/>
  </cols>
  <sheetData>
    <row r="1" spans="1:7" ht="12.75">
      <c r="A1" s="49"/>
      <c r="B1" s="50"/>
      <c r="C1" s="49"/>
      <c r="D1" s="49"/>
      <c r="E1" s="49"/>
      <c r="F1" s="49"/>
      <c r="G1" s="267" t="s">
        <v>293</v>
      </c>
    </row>
    <row r="2" spans="1:12" ht="19.5" customHeight="1">
      <c r="A2" s="623" t="s">
        <v>590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ht="13.5" thickBot="1">
      <c r="G3" t="s">
        <v>367</v>
      </c>
    </row>
    <row r="4" spans="1:7" ht="12.75" customHeight="1">
      <c r="A4" s="726" t="s">
        <v>348</v>
      </c>
      <c r="B4" s="728" t="s">
        <v>59</v>
      </c>
      <c r="C4" s="731" t="s">
        <v>614</v>
      </c>
      <c r="D4" s="732"/>
      <c r="E4" s="732"/>
      <c r="F4" s="732"/>
      <c r="G4" s="733"/>
    </row>
    <row r="5" spans="1:7" ht="22.5" hidden="1">
      <c r="A5" s="727"/>
      <c r="B5" s="729"/>
      <c r="C5" s="269" t="str">
        <f>C4</f>
        <v>2015 год (факт)</v>
      </c>
      <c r="D5" s="270" t="str">
        <f>C4</f>
        <v>2015 год (факт)</v>
      </c>
      <c r="E5" s="270" t="str">
        <f>C4</f>
        <v>2015 год (факт)</v>
      </c>
      <c r="F5" s="270" t="str">
        <f>C4</f>
        <v>2015 год (факт)</v>
      </c>
      <c r="G5" s="271" t="str">
        <f>C4</f>
        <v>2015 год (факт)</v>
      </c>
    </row>
    <row r="6" spans="1:7" ht="12.75">
      <c r="A6" s="727"/>
      <c r="B6" s="730"/>
      <c r="C6" s="269" t="s">
        <v>108</v>
      </c>
      <c r="D6" s="270" t="s">
        <v>238</v>
      </c>
      <c r="E6" s="270" t="s">
        <v>352</v>
      </c>
      <c r="F6" s="270" t="s">
        <v>353</v>
      </c>
      <c r="G6" s="271" t="s">
        <v>240</v>
      </c>
    </row>
    <row r="7" spans="1:7" ht="13.5" thickBot="1">
      <c r="A7" s="261">
        <v>1</v>
      </c>
      <c r="B7" s="278">
        <v>2</v>
      </c>
      <c r="C7" s="261">
        <v>3</v>
      </c>
      <c r="D7" s="279">
        <v>4</v>
      </c>
      <c r="E7" s="262">
        <v>5</v>
      </c>
      <c r="F7" s="279">
        <v>6</v>
      </c>
      <c r="G7" s="263">
        <v>7</v>
      </c>
    </row>
    <row r="8" spans="1:7" ht="12.75">
      <c r="A8" s="273" t="s">
        <v>93</v>
      </c>
      <c r="B8" s="324" t="s">
        <v>368</v>
      </c>
      <c r="C8" s="302">
        <f>F8</f>
        <v>3.6467</v>
      </c>
      <c r="D8" s="303">
        <f>D9+D14+D15+D16</f>
        <v>0</v>
      </c>
      <c r="E8" s="303">
        <f>E9+E14+E15+E16</f>
        <v>0</v>
      </c>
      <c r="F8" s="302">
        <v>3.6467</v>
      </c>
      <c r="G8" s="304">
        <f>F20</f>
        <v>3.5447</v>
      </c>
    </row>
    <row r="9" spans="1:7" ht="12.75">
      <c r="A9" s="9" t="s">
        <v>109</v>
      </c>
      <c r="B9" s="274" t="s">
        <v>355</v>
      </c>
      <c r="C9" s="305"/>
      <c r="D9" s="306"/>
      <c r="E9" s="306"/>
      <c r="F9" s="306"/>
      <c r="G9" s="307"/>
    </row>
    <row r="10" spans="1:7" ht="12.75">
      <c r="A10" s="9"/>
      <c r="B10" s="274" t="s">
        <v>356</v>
      </c>
      <c r="C10" s="305"/>
      <c r="D10" s="308"/>
      <c r="E10" s="308"/>
      <c r="F10" s="308"/>
      <c r="G10" s="182"/>
    </row>
    <row r="11" spans="1:7" ht="12.75">
      <c r="A11" s="9"/>
      <c r="B11" s="274" t="s">
        <v>238</v>
      </c>
      <c r="C11" s="305"/>
      <c r="D11" s="309"/>
      <c r="E11" s="309"/>
      <c r="F11" s="309"/>
      <c r="G11" s="310"/>
    </row>
    <row r="12" spans="1:7" ht="12.75">
      <c r="A12" s="9"/>
      <c r="B12" s="274" t="s">
        <v>352</v>
      </c>
      <c r="C12" s="305"/>
      <c r="D12" s="309"/>
      <c r="E12" s="309"/>
      <c r="F12" s="309"/>
      <c r="G12" s="310"/>
    </row>
    <row r="13" spans="1:7" ht="12.75">
      <c r="A13" s="9"/>
      <c r="B13" s="274" t="s">
        <v>353</v>
      </c>
      <c r="C13" s="305"/>
      <c r="D13" s="309"/>
      <c r="E13" s="309"/>
      <c r="F13" s="309"/>
      <c r="G13" s="310"/>
    </row>
    <row r="14" spans="1:7" ht="12.75">
      <c r="A14" s="9" t="s">
        <v>110</v>
      </c>
      <c r="B14" s="274" t="s">
        <v>369</v>
      </c>
      <c r="C14" s="311">
        <f>SUM(D14:G14)</f>
        <v>0</v>
      </c>
      <c r="D14" s="309"/>
      <c r="E14" s="309"/>
      <c r="F14" s="309"/>
      <c r="G14" s="310"/>
    </row>
    <row r="15" spans="1:7" ht="25.5">
      <c r="A15" s="9" t="s">
        <v>112</v>
      </c>
      <c r="B15" s="274" t="s">
        <v>358</v>
      </c>
      <c r="C15" s="311">
        <f>C8</f>
        <v>3.6467</v>
      </c>
      <c r="D15" s="309"/>
      <c r="E15" s="309"/>
      <c r="F15" s="309">
        <v>3.6467</v>
      </c>
      <c r="G15" s="310">
        <f>F20</f>
        <v>3.5447</v>
      </c>
    </row>
    <row r="16" spans="1:7" ht="12.75">
      <c r="A16" s="9" t="s">
        <v>44</v>
      </c>
      <c r="B16" s="274" t="s">
        <v>370</v>
      </c>
      <c r="C16" s="311">
        <f>SUM(D16:G16)</f>
        <v>0</v>
      </c>
      <c r="D16" s="309"/>
      <c r="E16" s="309"/>
      <c r="F16" s="309"/>
      <c r="G16" s="310"/>
    </row>
    <row r="17" spans="1:10" ht="12.75">
      <c r="A17" s="9" t="s">
        <v>94</v>
      </c>
      <c r="B17" s="274" t="s">
        <v>349</v>
      </c>
      <c r="C17" s="312">
        <f>F17+G17</f>
        <v>0.23159999999999997</v>
      </c>
      <c r="D17" s="309"/>
      <c r="E17" s="309"/>
      <c r="F17" s="309">
        <v>0.102</v>
      </c>
      <c r="G17" s="310">
        <v>0.1296</v>
      </c>
      <c r="I17" s="284"/>
      <c r="J17" s="647"/>
    </row>
    <row r="18" spans="1:10" ht="12.75">
      <c r="A18" s="9"/>
      <c r="B18" s="274" t="s">
        <v>57</v>
      </c>
      <c r="C18" s="318">
        <f>C17/C8*100</f>
        <v>6.3509474319247525</v>
      </c>
      <c r="D18" s="319">
        <v>0</v>
      </c>
      <c r="E18" s="319">
        <v>0</v>
      </c>
      <c r="F18" s="319">
        <f>F17/F8*100</f>
        <v>2.797049387117119</v>
      </c>
      <c r="G18" s="326">
        <f>G17/F8*100</f>
        <v>3.553898044807634</v>
      </c>
      <c r="I18" s="647">
        <f>F17*I17</f>
        <v>0</v>
      </c>
      <c r="J18" s="647">
        <f>G17*I17</f>
        <v>0</v>
      </c>
    </row>
    <row r="19" spans="1:7" ht="12.75">
      <c r="A19" s="9" t="s">
        <v>95</v>
      </c>
      <c r="B19" s="274" t="s">
        <v>371</v>
      </c>
      <c r="C19" s="312">
        <f>SUM(D19:G19)</f>
        <v>0</v>
      </c>
      <c r="D19" s="309"/>
      <c r="E19" s="309"/>
      <c r="F19" s="309"/>
      <c r="G19" s="310"/>
    </row>
    <row r="20" spans="1:7" ht="15" customHeight="1">
      <c r="A20" s="281" t="s">
        <v>96</v>
      </c>
      <c r="B20" s="325" t="s">
        <v>372</v>
      </c>
      <c r="C20" s="313">
        <f>G20</f>
        <v>3.4151000000000002</v>
      </c>
      <c r="D20" s="314">
        <f>D21+D22+D23</f>
        <v>0</v>
      </c>
      <c r="E20" s="314">
        <f>E21+E22+E23</f>
        <v>0</v>
      </c>
      <c r="F20" s="314">
        <f>F8-F17</f>
        <v>3.5447</v>
      </c>
      <c r="G20" s="315">
        <f>G8-G17</f>
        <v>3.4151000000000002</v>
      </c>
    </row>
    <row r="21" spans="1:7" ht="12.75">
      <c r="A21" s="9" t="s">
        <v>53</v>
      </c>
      <c r="B21" s="274" t="s">
        <v>375</v>
      </c>
      <c r="C21" s="311">
        <f>C20-C23</f>
        <v>1.5151000000000003</v>
      </c>
      <c r="D21" s="306"/>
      <c r="E21" s="306"/>
      <c r="F21" s="306"/>
      <c r="G21" s="307"/>
    </row>
    <row r="22" spans="1:7" ht="18.75" customHeight="1">
      <c r="A22" s="9" t="s">
        <v>54</v>
      </c>
      <c r="B22" s="274" t="s">
        <v>373</v>
      </c>
      <c r="C22" s="323">
        <f>SUM(D22:G22)</f>
        <v>0</v>
      </c>
      <c r="D22" s="309"/>
      <c r="E22" s="309"/>
      <c r="F22" s="309"/>
      <c r="G22" s="310"/>
    </row>
    <row r="23" spans="1:7" ht="13.5" thickBot="1">
      <c r="A23" s="10" t="s">
        <v>55</v>
      </c>
      <c r="B23" s="275" t="s">
        <v>289</v>
      </c>
      <c r="C23" s="316">
        <v>1.9</v>
      </c>
      <c r="D23" s="317"/>
      <c r="E23" s="317"/>
      <c r="F23" s="317"/>
      <c r="G23" s="327"/>
    </row>
    <row r="24" spans="2:12" s="276" customFormat="1" ht="12.75">
      <c r="B24" s="277"/>
      <c r="G24" s="282"/>
      <c r="H24" s="283"/>
      <c r="I24" s="283"/>
      <c r="J24" s="283"/>
      <c r="K24" s="283"/>
      <c r="L24" s="283"/>
    </row>
    <row r="25" spans="10:12" ht="5.25" customHeight="1">
      <c r="J25" s="284"/>
      <c r="K25" s="284"/>
      <c r="L25" s="284"/>
    </row>
    <row r="26" spans="2:18" s="92" customFormat="1" ht="15.75">
      <c r="B26" s="109" t="s">
        <v>625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2:18" s="92" customFormat="1" ht="15.75">
      <c r="B27" s="109" t="s">
        <v>588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12" ht="12.7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 ht="15.75">
      <c r="B29" s="109" t="s">
        <v>312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 ht="15.75">
      <c r="B30" s="109" t="s">
        <v>589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8" ht="12.75">
      <c r="A38" s="456" t="s">
        <v>339</v>
      </c>
    </row>
    <row r="39" ht="12.75">
      <c r="A39" s="456" t="s">
        <v>338</v>
      </c>
    </row>
  </sheetData>
  <sheetProtection/>
  <mergeCells count="3">
    <mergeCell ref="A4:A6"/>
    <mergeCell ref="B4:B6"/>
    <mergeCell ref="C4:G4"/>
  </mergeCells>
  <printOptions/>
  <pageMargins left="0.7874015748031497" right="0.3937007874015748" top="0.787401574803149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ОТР</dc:creator>
  <cp:keywords/>
  <dc:description/>
  <cp:lastModifiedBy>Кузнецова</cp:lastModifiedBy>
  <cp:lastPrinted>2016-04-18T10:56:52Z</cp:lastPrinted>
  <dcterms:created xsi:type="dcterms:W3CDTF">1997-11-24T01:49:12Z</dcterms:created>
  <dcterms:modified xsi:type="dcterms:W3CDTF">2016-04-18T10:57:01Z</dcterms:modified>
  <cp:category/>
  <cp:version/>
  <cp:contentType/>
  <cp:contentStatus/>
</cp:coreProperties>
</file>